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1445"/>
  </bookViews>
  <sheets>
    <sheet name="Rekapitulace stavby" sheetId="1" r:id="rId1"/>
    <sheet name="1 - Stavební část " sheetId="2" r:id="rId2"/>
    <sheet name="2 - Zdravotní technika" sheetId="6" r:id="rId3"/>
    <sheet name="3 - Ústřední vytápění" sheetId="3" r:id="rId4"/>
    <sheet name="4 - Větrání" sheetId="5" r:id="rId5"/>
    <sheet name="5 - Elektroinstalace" sheetId="4" r:id="rId6"/>
    <sheet name="6 - Vedlejší náklady" sheetId="7" r:id="rId7"/>
    <sheet name="Seznam figur" sheetId="8" r:id="rId8"/>
  </sheets>
  <definedNames>
    <definedName name="_xlnm._FilterDatabase" localSheetId="1" hidden="1">'1 - Stavební část '!$C$135:$K$470</definedName>
    <definedName name="_xlnm._FilterDatabase" localSheetId="2" hidden="1">'2 - Zdravotní technika'!$C$120:$K$166</definedName>
    <definedName name="_xlnm._FilterDatabase" localSheetId="3" hidden="1">'3 - Ústřední vytápění'!$C$123:$K$161</definedName>
    <definedName name="_xlnm._FilterDatabase" localSheetId="4" hidden="1">'4 - Větrání'!$C$118:$K$128</definedName>
    <definedName name="_xlnm._FilterDatabase" localSheetId="5" hidden="1">'5 - Elektroinstalace'!$C$117:$K$121</definedName>
    <definedName name="_xlnm._FilterDatabase" localSheetId="6" hidden="1">'6 - Vedlejší náklady'!$C$125:$K$145</definedName>
    <definedName name="_xlnm.Print_Titles" localSheetId="1">'1 - Stavební část '!$135:$135</definedName>
    <definedName name="_xlnm.Print_Titles" localSheetId="2">'2 - Zdravotní technika'!$120:$120</definedName>
    <definedName name="_xlnm.Print_Titles" localSheetId="3">'3 - Ústřední vytápění'!$123:$123</definedName>
    <definedName name="_xlnm.Print_Titles" localSheetId="4">'4 - Větrání'!$118:$118</definedName>
    <definedName name="_xlnm.Print_Titles" localSheetId="5">'5 - Elektroinstalace'!$117:$117</definedName>
    <definedName name="_xlnm.Print_Titles" localSheetId="6">'6 - Vedlejší náklady'!$125:$125</definedName>
    <definedName name="_xlnm.Print_Titles" localSheetId="0">'Rekapitulace stavby'!$92:$92</definedName>
    <definedName name="_xlnm.Print_Titles" localSheetId="7">'Seznam figur'!$9:$9</definedName>
    <definedName name="_xlnm.Print_Area" localSheetId="1">'1 - Stavební část '!$C$4:$J$76,'1 - Stavební část '!$C$82:$J$117,'1 - Stavební část '!$C$123:$K$470</definedName>
    <definedName name="_xlnm.Print_Area" localSheetId="2">'2 - Zdravotní technika'!$C$4:$J$76,'2 - Zdravotní technika'!$C$82:$J$102,'2 - Zdravotní technika'!$C$108:$K$166</definedName>
    <definedName name="_xlnm.Print_Area" localSheetId="3">'3 - Ústřední vytápění'!$C$4:$J$76,'3 - Ústřední vytápění'!$C$82:$J$105,'3 - Ústřední vytápění'!$C$111:$K$161</definedName>
    <definedName name="_xlnm.Print_Area" localSheetId="4">'4 - Větrání'!$C$4:$J$76,'4 - Větrání'!$C$82:$J$100,'4 - Větrání'!$C$106:$K$128</definedName>
    <definedName name="_xlnm.Print_Area" localSheetId="5">'5 - Elektroinstalace'!$C$4:$J$76,'5 - Elektroinstalace'!$C$82:$J$99,'5 - Elektroinstalace'!$C$105:$K$121</definedName>
    <definedName name="_xlnm.Print_Area" localSheetId="6">'6 - Vedlejší náklady'!$C$4:$J$76,'6 - Vedlejší náklady'!$C$82:$J$107,'6 - Vedlejší náklady'!$C$113:$K$145</definedName>
    <definedName name="_xlnm.Print_Area" localSheetId="0">'Rekapitulace stavby'!$D$4:$AO$76,'Rekapitulace stavby'!$C$82:$AQ$101</definedName>
    <definedName name="_xlnm.Print_Area" localSheetId="7">'Seznam figur'!$C$4:$G$117</definedName>
  </definedNames>
  <calcPr calcId="145621"/>
</workbook>
</file>

<file path=xl/calcChain.xml><?xml version="1.0" encoding="utf-8"?>
<calcChain xmlns="http://schemas.openxmlformats.org/spreadsheetml/2006/main">
  <c r="D7" i="8" l="1"/>
  <c r="J37" i="7"/>
  <c r="J36" i="7"/>
  <c r="AY100" i="1"/>
  <c r="J35" i="7"/>
  <c r="AX100" i="1" s="1"/>
  <c r="BI145" i="7"/>
  <c r="BH145" i="7"/>
  <c r="BG145" i="7"/>
  <c r="BF145" i="7"/>
  <c r="T145" i="7"/>
  <c r="T144" i="7"/>
  <c r="R145" i="7"/>
  <c r="R144" i="7" s="1"/>
  <c r="P145" i="7"/>
  <c r="P144" i="7"/>
  <c r="BI143" i="7"/>
  <c r="BH143" i="7"/>
  <c r="BG143" i="7"/>
  <c r="BF143" i="7"/>
  <c r="T143" i="7"/>
  <c r="T142" i="7" s="1"/>
  <c r="R143" i="7"/>
  <c r="R142" i="7"/>
  <c r="P143" i="7"/>
  <c r="P142" i="7" s="1"/>
  <c r="BI141" i="7"/>
  <c r="BH141" i="7"/>
  <c r="BG141" i="7"/>
  <c r="BF141" i="7"/>
  <c r="T141" i="7"/>
  <c r="T140" i="7"/>
  <c r="R141" i="7"/>
  <c r="R140" i="7" s="1"/>
  <c r="P141" i="7"/>
  <c r="P140" i="7"/>
  <c r="BI139" i="7"/>
  <c r="BH139" i="7"/>
  <c r="BG139" i="7"/>
  <c r="BF139" i="7"/>
  <c r="T139" i="7"/>
  <c r="T138" i="7" s="1"/>
  <c r="R139" i="7"/>
  <c r="R138" i="7"/>
  <c r="P139" i="7"/>
  <c r="P138" i="7" s="1"/>
  <c r="BI137" i="7"/>
  <c r="BH137" i="7"/>
  <c r="BG137" i="7"/>
  <c r="BF137" i="7"/>
  <c r="T137" i="7"/>
  <c r="T136" i="7"/>
  <c r="R137" i="7"/>
  <c r="R136" i="7" s="1"/>
  <c r="P137" i="7"/>
  <c r="P136" i="7"/>
  <c r="BI135" i="7"/>
  <c r="BH135" i="7"/>
  <c r="BG135" i="7"/>
  <c r="BF135" i="7"/>
  <c r="T135" i="7"/>
  <c r="T134" i="7" s="1"/>
  <c r="R135" i="7"/>
  <c r="R134" i="7"/>
  <c r="P135" i="7"/>
  <c r="P134" i="7" s="1"/>
  <c r="BI133" i="7"/>
  <c r="BH133" i="7"/>
  <c r="BG133" i="7"/>
  <c r="BF133" i="7"/>
  <c r="T133" i="7"/>
  <c r="T132" i="7"/>
  <c r="R133" i="7"/>
  <c r="R132" i="7" s="1"/>
  <c r="P133" i="7"/>
  <c r="P132" i="7"/>
  <c r="BI131" i="7"/>
  <c r="BH131" i="7"/>
  <c r="BG131" i="7"/>
  <c r="BF131" i="7"/>
  <c r="T131" i="7"/>
  <c r="T130" i="7" s="1"/>
  <c r="R131" i="7"/>
  <c r="R130" i="7"/>
  <c r="P131" i="7"/>
  <c r="P130" i="7" s="1"/>
  <c r="P127" i="7" s="1"/>
  <c r="P126" i="7" s="1"/>
  <c r="AU100" i="1" s="1"/>
  <c r="BI129" i="7"/>
  <c r="BH129" i="7"/>
  <c r="BG129" i="7"/>
  <c r="BF129" i="7"/>
  <c r="T129" i="7"/>
  <c r="T128" i="7"/>
  <c r="R129" i="7"/>
  <c r="R128" i="7"/>
  <c r="P129" i="7"/>
  <c r="P128" i="7"/>
  <c r="J123" i="7"/>
  <c r="J122" i="7"/>
  <c r="F122" i="7"/>
  <c r="F120" i="7"/>
  <c r="E118" i="7"/>
  <c r="J92" i="7"/>
  <c r="J91" i="7"/>
  <c r="F91" i="7"/>
  <c r="F89" i="7"/>
  <c r="E87" i="7"/>
  <c r="J18" i="7"/>
  <c r="E18" i="7"/>
  <c r="F123" i="7" s="1"/>
  <c r="J17" i="7"/>
  <c r="J12" i="7"/>
  <c r="J120" i="7" s="1"/>
  <c r="E7" i="7"/>
  <c r="E85" i="7"/>
  <c r="J37" i="6"/>
  <c r="J36" i="6"/>
  <c r="AY96" i="1" s="1"/>
  <c r="J35" i="6"/>
  <c r="AX96" i="1" s="1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J118" i="6"/>
  <c r="J117" i="6"/>
  <c r="F117" i="6"/>
  <c r="F115" i="6"/>
  <c r="E113" i="6"/>
  <c r="J92" i="6"/>
  <c r="J91" i="6"/>
  <c r="F91" i="6"/>
  <c r="F89" i="6"/>
  <c r="E87" i="6"/>
  <c r="J18" i="6"/>
  <c r="E18" i="6"/>
  <c r="F118" i="6" s="1"/>
  <c r="J17" i="6"/>
  <c r="J12" i="6"/>
  <c r="J115" i="6"/>
  <c r="E7" i="6"/>
  <c r="E111" i="6" s="1"/>
  <c r="J37" i="5"/>
  <c r="J36" i="5"/>
  <c r="AY98" i="1"/>
  <c r="J35" i="5"/>
  <c r="AX98" i="1" s="1"/>
  <c r="BI127" i="5"/>
  <c r="BH127" i="5"/>
  <c r="BG127" i="5"/>
  <c r="BF127" i="5"/>
  <c r="T127" i="5"/>
  <c r="T126" i="5"/>
  <c r="R127" i="5"/>
  <c r="R126" i="5" s="1"/>
  <c r="P127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/>
  <c r="J17" i="5"/>
  <c r="J12" i="5"/>
  <c r="J113" i="5" s="1"/>
  <c r="E7" i="5"/>
  <c r="E109" i="5" s="1"/>
  <c r="J37" i="4"/>
  <c r="J36" i="4"/>
  <c r="AY99" i="1"/>
  <c r="J35" i="4"/>
  <c r="AX99" i="1" s="1"/>
  <c r="BI121" i="4"/>
  <c r="BH121" i="4"/>
  <c r="F36" i="4" s="1"/>
  <c r="BC99" i="1" s="1"/>
  <c r="BG121" i="4"/>
  <c r="BF121" i="4"/>
  <c r="T121" i="4"/>
  <c r="T120" i="4"/>
  <c r="T119" i="4" s="1"/>
  <c r="T118" i="4" s="1"/>
  <c r="R121" i="4"/>
  <c r="R120" i="4"/>
  <c r="R119" i="4" s="1"/>
  <c r="R118" i="4" s="1"/>
  <c r="P121" i="4"/>
  <c r="P120" i="4"/>
  <c r="P119" i="4" s="1"/>
  <c r="P118" i="4" s="1"/>
  <c r="AU99" i="1" s="1"/>
  <c r="J115" i="4"/>
  <c r="J114" i="4"/>
  <c r="F114" i="4"/>
  <c r="F112" i="4"/>
  <c r="E110" i="4"/>
  <c r="J92" i="4"/>
  <c r="J91" i="4"/>
  <c r="F91" i="4"/>
  <c r="F89" i="4"/>
  <c r="E87" i="4"/>
  <c r="J18" i="4"/>
  <c r="E18" i="4"/>
  <c r="F92" i="4" s="1"/>
  <c r="J17" i="4"/>
  <c r="J12" i="4"/>
  <c r="J89" i="4"/>
  <c r="E7" i="4"/>
  <c r="E85" i="4" s="1"/>
  <c r="J37" i="3"/>
  <c r="J36" i="3"/>
  <c r="AY97" i="1"/>
  <c r="J35" i="3"/>
  <c r="AX97" i="1" s="1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T156" i="3"/>
  <c r="R157" i="3"/>
  <c r="R156" i="3"/>
  <c r="P157" i="3"/>
  <c r="P156" i="3" s="1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T128" i="3" s="1"/>
  <c r="R129" i="3"/>
  <c r="R128" i="3"/>
  <c r="P129" i="3"/>
  <c r="P128" i="3" s="1"/>
  <c r="BI127" i="3"/>
  <c r="BH127" i="3"/>
  <c r="BG127" i="3"/>
  <c r="BF127" i="3"/>
  <c r="T127" i="3"/>
  <c r="T126" i="3"/>
  <c r="R127" i="3"/>
  <c r="R126" i="3" s="1"/>
  <c r="P127" i="3"/>
  <c r="P126" i="3"/>
  <c r="F118" i="3"/>
  <c r="E116" i="3"/>
  <c r="F89" i="3"/>
  <c r="E87" i="3"/>
  <c r="J24" i="3"/>
  <c r="E24" i="3"/>
  <c r="J121" i="3" s="1"/>
  <c r="J23" i="3"/>
  <c r="J21" i="3"/>
  <c r="E21" i="3"/>
  <c r="J91" i="3" s="1"/>
  <c r="J20" i="3"/>
  <c r="J18" i="3"/>
  <c r="E18" i="3"/>
  <c r="F121" i="3"/>
  <c r="J17" i="3"/>
  <c r="J15" i="3"/>
  <c r="E15" i="3"/>
  <c r="F120" i="3" s="1"/>
  <c r="J14" i="3"/>
  <c r="J12" i="3"/>
  <c r="J89" i="3" s="1"/>
  <c r="E7" i="3"/>
  <c r="E114" i="3"/>
  <c r="J37" i="2"/>
  <c r="J36" i="2"/>
  <c r="AY95" i="1" s="1"/>
  <c r="J35" i="2"/>
  <c r="AX95" i="1"/>
  <c r="BI467" i="2"/>
  <c r="BH467" i="2"/>
  <c r="BG467" i="2"/>
  <c r="BF467" i="2"/>
  <c r="T467" i="2"/>
  <c r="T466" i="2" s="1"/>
  <c r="R467" i="2"/>
  <c r="R466" i="2"/>
  <c r="P467" i="2"/>
  <c r="P466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3" i="2"/>
  <c r="BH413" i="2"/>
  <c r="BG413" i="2"/>
  <c r="BF413" i="2"/>
  <c r="T413" i="2"/>
  <c r="R413" i="2"/>
  <c r="P413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T209" i="2"/>
  <c r="R210" i="2"/>
  <c r="R209" i="2"/>
  <c r="P210" i="2"/>
  <c r="P209" i="2" s="1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J92" i="2"/>
  <c r="J91" i="2"/>
  <c r="F91" i="2"/>
  <c r="F89" i="2"/>
  <c r="E87" i="2"/>
  <c r="J18" i="2"/>
  <c r="E18" i="2"/>
  <c r="F92" i="2" s="1"/>
  <c r="J17" i="2"/>
  <c r="J12" i="2"/>
  <c r="J89" i="2"/>
  <c r="E7" i="2"/>
  <c r="E126" i="2" s="1"/>
  <c r="L90" i="1"/>
  <c r="AM90" i="1"/>
  <c r="AM89" i="1"/>
  <c r="L89" i="1"/>
  <c r="AM87" i="1"/>
  <c r="L87" i="1"/>
  <c r="L85" i="1"/>
  <c r="L84" i="1"/>
  <c r="BK145" i="7"/>
  <c r="J145" i="7"/>
  <c r="BK143" i="7"/>
  <c r="J143" i="7"/>
  <c r="BK141" i="7"/>
  <c r="J141" i="7"/>
  <c r="BK139" i="7"/>
  <c r="J139" i="7"/>
  <c r="BK137" i="7"/>
  <c r="BK133" i="7"/>
  <c r="J133" i="7"/>
  <c r="BK131" i="7"/>
  <c r="BK129" i="7"/>
  <c r="BK152" i="6"/>
  <c r="J151" i="6"/>
  <c r="J149" i="6"/>
  <c r="J146" i="6"/>
  <c r="BK143" i="6"/>
  <c r="J142" i="6"/>
  <c r="J139" i="6"/>
  <c r="BK138" i="6"/>
  <c r="BK136" i="6"/>
  <c r="J134" i="6"/>
  <c r="BK131" i="6"/>
  <c r="J129" i="6"/>
  <c r="J124" i="6"/>
  <c r="J127" i="5"/>
  <c r="BK160" i="3"/>
  <c r="J159" i="3"/>
  <c r="BK153" i="3"/>
  <c r="J148" i="3"/>
  <c r="BK144" i="3"/>
  <c r="J143" i="3"/>
  <c r="J142" i="3"/>
  <c r="BK141" i="3"/>
  <c r="BK140" i="3"/>
  <c r="BK137" i="3"/>
  <c r="J136" i="3"/>
  <c r="J135" i="3"/>
  <c r="BK133" i="3"/>
  <c r="BK132" i="3"/>
  <c r="BK131" i="3"/>
  <c r="J462" i="2"/>
  <c r="J455" i="2"/>
  <c r="BK442" i="2"/>
  <c r="BK439" i="2"/>
  <c r="BK437" i="2"/>
  <c r="J431" i="2"/>
  <c r="BK413" i="2"/>
  <c r="J405" i="2"/>
  <c r="BK399" i="2"/>
  <c r="J397" i="2"/>
  <c r="BK387" i="2"/>
  <c r="J383" i="2"/>
  <c r="BK378" i="2"/>
  <c r="J374" i="2"/>
  <c r="BK372" i="2"/>
  <c r="BK368" i="2"/>
  <c r="J367" i="2"/>
  <c r="J366" i="2"/>
  <c r="BK355" i="2"/>
  <c r="J353" i="2"/>
  <c r="BK350" i="2"/>
  <c r="BK346" i="2"/>
  <c r="BK339" i="2"/>
  <c r="J331" i="2"/>
  <c r="J327" i="2"/>
  <c r="BK325" i="2"/>
  <c r="BK323" i="2"/>
  <c r="J319" i="2"/>
  <c r="J311" i="2"/>
  <c r="BK307" i="2"/>
  <c r="J303" i="2"/>
  <c r="BK300" i="2"/>
  <c r="BK298" i="2"/>
  <c r="BK294" i="2"/>
  <c r="BK292" i="2"/>
  <c r="J288" i="2"/>
  <c r="J282" i="2"/>
  <c r="BK276" i="2"/>
  <c r="BK271" i="2"/>
  <c r="BK269" i="2"/>
  <c r="J264" i="2"/>
  <c r="BK260" i="2"/>
  <c r="J258" i="2"/>
  <c r="BK249" i="2"/>
  <c r="BK243" i="2"/>
  <c r="BK239" i="2"/>
  <c r="J237" i="2"/>
  <c r="BK225" i="2"/>
  <c r="BK218" i="2"/>
  <c r="BK208" i="2"/>
  <c r="J207" i="2"/>
  <c r="BK206" i="2"/>
  <c r="J199" i="2"/>
  <c r="BK196" i="2"/>
  <c r="BK194" i="2"/>
  <c r="BK192" i="2"/>
  <c r="J186" i="2"/>
  <c r="BK181" i="2"/>
  <c r="BK176" i="2"/>
  <c r="J173" i="2"/>
  <c r="BK167" i="2"/>
  <c r="BK162" i="2"/>
  <c r="J160" i="2"/>
  <c r="BK151" i="2"/>
  <c r="J148" i="2"/>
  <c r="J137" i="7"/>
  <c r="BK135" i="7"/>
  <c r="J135" i="7"/>
  <c r="J131" i="7"/>
  <c r="J129" i="7"/>
  <c r="BK166" i="6"/>
  <c r="BK164" i="6"/>
  <c r="J162" i="6"/>
  <c r="J160" i="6"/>
  <c r="BK159" i="6"/>
  <c r="J155" i="6"/>
  <c r="J154" i="6"/>
  <c r="J152" i="6"/>
  <c r="BK150" i="6"/>
  <c r="J147" i="6"/>
  <c r="BK145" i="6"/>
  <c r="J144" i="6"/>
  <c r="J143" i="6"/>
  <c r="J136" i="6"/>
  <c r="J132" i="6"/>
  <c r="J131" i="6"/>
  <c r="BK129" i="6"/>
  <c r="BK124" i="6"/>
  <c r="J123" i="5"/>
  <c r="BK122" i="5"/>
  <c r="J121" i="4"/>
  <c r="BK157" i="3"/>
  <c r="BK155" i="3"/>
  <c r="J154" i="3"/>
  <c r="BK152" i="3"/>
  <c r="BK150" i="3"/>
  <c r="J149" i="3"/>
  <c r="BK147" i="3"/>
  <c r="BK146" i="3"/>
  <c r="J144" i="3"/>
  <c r="BK138" i="3"/>
  <c r="J133" i="3"/>
  <c r="BK129" i="3"/>
  <c r="BK458" i="2"/>
  <c r="BK455" i="2"/>
  <c r="J453" i="2"/>
  <c r="BK445" i="2"/>
  <c r="J443" i="2"/>
  <c r="J441" i="2"/>
  <c r="J433" i="2"/>
  <c r="BK431" i="2"/>
  <c r="J413" i="2"/>
  <c r="J401" i="2"/>
  <c r="J398" i="2"/>
  <c r="J393" i="2"/>
  <c r="J389" i="2"/>
  <c r="J387" i="2"/>
  <c r="J378" i="2"/>
  <c r="J372" i="2"/>
  <c r="BK370" i="2"/>
  <c r="J369" i="2"/>
  <c r="J368" i="2"/>
  <c r="BK366" i="2"/>
  <c r="BK364" i="2"/>
  <c r="J360" i="2"/>
  <c r="BK356" i="2"/>
  <c r="J355" i="2"/>
  <c r="BK348" i="2"/>
  <c r="J346" i="2"/>
  <c r="J345" i="2"/>
  <c r="BK340" i="2"/>
  <c r="J334" i="2"/>
  <c r="BK333" i="2"/>
  <c r="J329" i="2"/>
  <c r="J321" i="2"/>
  <c r="BK319" i="2"/>
  <c r="J315" i="2"/>
  <c r="BK313" i="2"/>
  <c r="BK311" i="2"/>
  <c r="J307" i="2"/>
  <c r="J300" i="2"/>
  <c r="J294" i="2"/>
  <c r="BK288" i="2"/>
  <c r="BK286" i="2"/>
  <c r="J284" i="2"/>
  <c r="J280" i="2"/>
  <c r="J271" i="2"/>
  <c r="J269" i="2"/>
  <c r="BK262" i="2"/>
  <c r="J260" i="2"/>
  <c r="BK258" i="2"/>
  <c r="J256" i="2"/>
  <c r="BK254" i="2"/>
  <c r="J247" i="2"/>
  <c r="J243" i="2"/>
  <c r="J233" i="2"/>
  <c r="J231" i="2"/>
  <c r="J213" i="2"/>
  <c r="BK210" i="2"/>
  <c r="J206" i="2"/>
  <c r="BK204" i="2"/>
  <c r="J203" i="2"/>
  <c r="J196" i="2"/>
  <c r="J194" i="2"/>
  <c r="BK186" i="2"/>
  <c r="BK171" i="2"/>
  <c r="BK160" i="2"/>
  <c r="J151" i="2"/>
  <c r="BK148" i="2"/>
  <c r="BK142" i="2"/>
  <c r="BK165" i="6"/>
  <c r="BK161" i="6"/>
  <c r="J159" i="6"/>
  <c r="BK158" i="6"/>
  <c r="BK157" i="6"/>
  <c r="BK156" i="6"/>
  <c r="BK155" i="6"/>
  <c r="BK153" i="6"/>
  <c r="BK151" i="6"/>
  <c r="J150" i="6"/>
  <c r="BK148" i="6"/>
  <c r="BK146" i="6"/>
  <c r="J145" i="6"/>
  <c r="BK141" i="6"/>
  <c r="BK139" i="6"/>
  <c r="J137" i="6"/>
  <c r="J135" i="6"/>
  <c r="BK134" i="6"/>
  <c r="BK132" i="6"/>
  <c r="J128" i="6"/>
  <c r="BK127" i="6"/>
  <c r="J126" i="6"/>
  <c r="BK125" i="6"/>
  <c r="BK127" i="5"/>
  <c r="J125" i="5"/>
  <c r="BK124" i="5"/>
  <c r="BK121" i="4"/>
  <c r="J160" i="3"/>
  <c r="BK159" i="3"/>
  <c r="J157" i="3"/>
  <c r="J155" i="3"/>
  <c r="BK154" i="3"/>
  <c r="J153" i="3"/>
  <c r="J151" i="3"/>
  <c r="J150" i="3"/>
  <c r="BK148" i="3"/>
  <c r="J147" i="3"/>
  <c r="J146" i="3"/>
  <c r="J137" i="3"/>
  <c r="BK136" i="3"/>
  <c r="BK134" i="3"/>
  <c r="BK127" i="3"/>
  <c r="BK467" i="2"/>
  <c r="J467" i="2"/>
  <c r="BK462" i="2"/>
  <c r="J458" i="2"/>
  <c r="BK453" i="2"/>
  <c r="J445" i="2"/>
  <c r="BK441" i="2"/>
  <c r="J439" i="2"/>
  <c r="J429" i="2"/>
  <c r="J427" i="2"/>
  <c r="J421" i="2"/>
  <c r="BK419" i="2"/>
  <c r="J403" i="2"/>
  <c r="BK398" i="2"/>
  <c r="BK397" i="2"/>
  <c r="BK389" i="2"/>
  <c r="BK374" i="2"/>
  <c r="J370" i="2"/>
  <c r="BK360" i="2"/>
  <c r="BK353" i="2"/>
  <c r="BK351" i="2"/>
  <c r="J348" i="2"/>
  <c r="BK345" i="2"/>
  <c r="J340" i="2"/>
  <c r="J333" i="2"/>
  <c r="BK331" i="2"/>
  <c r="J323" i="2"/>
  <c r="J313" i="2"/>
  <c r="J302" i="2"/>
  <c r="J298" i="2"/>
  <c r="BK282" i="2"/>
  <c r="BK278" i="2"/>
  <c r="J276" i="2"/>
  <c r="J262" i="2"/>
  <c r="BK256" i="2"/>
  <c r="J254" i="2"/>
  <c r="J252" i="2"/>
  <c r="BK247" i="2"/>
  <c r="J239" i="2"/>
  <c r="BK229" i="2"/>
  <c r="J223" i="2"/>
  <c r="J208" i="2"/>
  <c r="J204" i="2"/>
  <c r="BK203" i="2"/>
  <c r="BK202" i="2"/>
  <c r="BK199" i="2"/>
  <c r="J181" i="2"/>
  <c r="J176" i="2"/>
  <c r="J139" i="2"/>
  <c r="AS94" i="1"/>
  <c r="J166" i="6"/>
  <c r="J165" i="6"/>
  <c r="J164" i="6"/>
  <c r="BK162" i="6"/>
  <c r="J161" i="6"/>
  <c r="BK160" i="6"/>
  <c r="J158" i="6"/>
  <c r="J157" i="6"/>
  <c r="J156" i="6"/>
  <c r="BK154" i="6"/>
  <c r="J153" i="6"/>
  <c r="BK149" i="6"/>
  <c r="J148" i="6"/>
  <c r="BK147" i="6"/>
  <c r="BK144" i="6"/>
  <c r="BK142" i="6"/>
  <c r="J141" i="6"/>
  <c r="J138" i="6"/>
  <c r="BK137" i="6"/>
  <c r="BK135" i="6"/>
  <c r="BK128" i="6"/>
  <c r="J127" i="6"/>
  <c r="BK126" i="6"/>
  <c r="J125" i="6"/>
  <c r="BK125" i="5"/>
  <c r="J124" i="5"/>
  <c r="BK123" i="5"/>
  <c r="J122" i="5"/>
  <c r="J152" i="3"/>
  <c r="BK151" i="3"/>
  <c r="BK149" i="3"/>
  <c r="BK143" i="3"/>
  <c r="BK142" i="3"/>
  <c r="J141" i="3"/>
  <c r="J140" i="3"/>
  <c r="J138" i="3"/>
  <c r="BK135" i="3"/>
  <c r="J134" i="3"/>
  <c r="J132" i="3"/>
  <c r="J131" i="3"/>
  <c r="J129" i="3"/>
  <c r="J127" i="3"/>
  <c r="BK443" i="2"/>
  <c r="J442" i="2"/>
  <c r="J437" i="2"/>
  <c r="BK433" i="2"/>
  <c r="BK429" i="2"/>
  <c r="BK427" i="2"/>
  <c r="BK421" i="2"/>
  <c r="J419" i="2"/>
  <c r="BK405" i="2"/>
  <c r="BK403" i="2"/>
  <c r="BK401" i="2"/>
  <c r="J399" i="2"/>
  <c r="BK393" i="2"/>
  <c r="BK383" i="2"/>
  <c r="BK369" i="2"/>
  <c r="BK367" i="2"/>
  <c r="J364" i="2"/>
  <c r="J356" i="2"/>
  <c r="J351" i="2"/>
  <c r="J350" i="2"/>
  <c r="J339" i="2"/>
  <c r="BK334" i="2"/>
  <c r="BK329" i="2"/>
  <c r="BK327" i="2"/>
  <c r="J325" i="2"/>
  <c r="BK321" i="2"/>
  <c r="BK315" i="2"/>
  <c r="BK303" i="2"/>
  <c r="BK302" i="2"/>
  <c r="J292" i="2"/>
  <c r="J286" i="2"/>
  <c r="BK284" i="2"/>
  <c r="BK280" i="2"/>
  <c r="J278" i="2"/>
  <c r="BK264" i="2"/>
  <c r="BK252" i="2"/>
  <c r="J249" i="2"/>
  <c r="BK237" i="2"/>
  <c r="BK233" i="2"/>
  <c r="BK231" i="2"/>
  <c r="J229" i="2"/>
  <c r="J225" i="2"/>
  <c r="BK223" i="2"/>
  <c r="J218" i="2"/>
  <c r="BK213" i="2"/>
  <c r="J210" i="2"/>
  <c r="BK207" i="2"/>
  <c r="J202" i="2"/>
  <c r="J192" i="2"/>
  <c r="BK173" i="2"/>
  <c r="J171" i="2"/>
  <c r="J167" i="2"/>
  <c r="J162" i="2"/>
  <c r="J142" i="2"/>
  <c r="BK139" i="2"/>
  <c r="F35" i="4"/>
  <c r="BB99" i="1" s="1"/>
  <c r="F34" i="4"/>
  <c r="BA99" i="1" s="1"/>
  <c r="F37" i="4"/>
  <c r="BD99" i="1"/>
  <c r="R127" i="7" l="1"/>
  <c r="R126" i="7" s="1"/>
  <c r="T127" i="7"/>
  <c r="T126" i="7" s="1"/>
  <c r="BK138" i="2"/>
  <c r="T138" i="2"/>
  <c r="T147" i="2"/>
  <c r="P170" i="2"/>
  <c r="P201" i="2"/>
  <c r="R212" i="2"/>
  <c r="P224" i="2"/>
  <c r="BK232" i="2"/>
  <c r="J232" i="2" s="1"/>
  <c r="J106" i="2" s="1"/>
  <c r="R232" i="2"/>
  <c r="BK255" i="2"/>
  <c r="J255" i="2"/>
  <c r="J107" i="2"/>
  <c r="BK293" i="2"/>
  <c r="J293" i="2" s="1"/>
  <c r="J108" i="2" s="1"/>
  <c r="T293" i="2"/>
  <c r="T299" i="2"/>
  <c r="BK388" i="2"/>
  <c r="J388" i="2"/>
  <c r="J111" i="2"/>
  <c r="R388" i="2"/>
  <c r="R400" i="2"/>
  <c r="P430" i="2"/>
  <c r="R444" i="2"/>
  <c r="P457" i="2"/>
  <c r="BK130" i="3"/>
  <c r="J130" i="3"/>
  <c r="J100" i="3"/>
  <c r="BK139" i="3"/>
  <c r="J139" i="3" s="1"/>
  <c r="J101" i="3" s="1"/>
  <c r="BK145" i="3"/>
  <c r="J145" i="3"/>
  <c r="J102" i="3" s="1"/>
  <c r="P158" i="3"/>
  <c r="T121" i="5"/>
  <c r="T120" i="5"/>
  <c r="T119" i="5" s="1"/>
  <c r="P123" i="6"/>
  <c r="T130" i="6"/>
  <c r="BK147" i="2"/>
  <c r="J147" i="2" s="1"/>
  <c r="J99" i="2" s="1"/>
  <c r="BK170" i="2"/>
  <c r="J170" i="2"/>
  <c r="J100" i="2" s="1"/>
  <c r="BK201" i="2"/>
  <c r="J201" i="2"/>
  <c r="J101" i="2"/>
  <c r="T212" i="2"/>
  <c r="T232" i="2"/>
  <c r="R255" i="2"/>
  <c r="R293" i="2"/>
  <c r="P299" i="2"/>
  <c r="P371" i="2"/>
  <c r="T388" i="2"/>
  <c r="T400" i="2"/>
  <c r="R430" i="2"/>
  <c r="P444" i="2"/>
  <c r="R457" i="2"/>
  <c r="T130" i="3"/>
  <c r="T125" i="3" s="1"/>
  <c r="T124" i="3" s="1"/>
  <c r="T139" i="3"/>
  <c r="T145" i="3"/>
  <c r="BK158" i="3"/>
  <c r="J158" i="3"/>
  <c r="J104" i="3"/>
  <c r="P121" i="5"/>
  <c r="P120" i="5" s="1"/>
  <c r="P119" i="5" s="1"/>
  <c r="AU98" i="1" s="1"/>
  <c r="T123" i="6"/>
  <c r="P130" i="6"/>
  <c r="R140" i="6"/>
  <c r="P163" i="6"/>
  <c r="P138" i="2"/>
  <c r="R147" i="2"/>
  <c r="T170" i="2"/>
  <c r="T201" i="2"/>
  <c r="P212" i="2"/>
  <c r="BK224" i="2"/>
  <c r="J224" i="2"/>
  <c r="J105" i="2"/>
  <c r="R224" i="2"/>
  <c r="T224" i="2"/>
  <c r="P232" i="2"/>
  <c r="P255" i="2"/>
  <c r="BK299" i="2"/>
  <c r="J299" i="2" s="1"/>
  <c r="J109" i="2" s="1"/>
  <c r="BK371" i="2"/>
  <c r="J371" i="2"/>
  <c r="J110" i="2" s="1"/>
  <c r="T371" i="2"/>
  <c r="BK400" i="2"/>
  <c r="J400" i="2"/>
  <c r="J112" i="2" s="1"/>
  <c r="BK430" i="2"/>
  <c r="J430" i="2"/>
  <c r="J113" i="2"/>
  <c r="BK444" i="2"/>
  <c r="J444" i="2" s="1"/>
  <c r="J114" i="2" s="1"/>
  <c r="BK457" i="2"/>
  <c r="J457" i="2" s="1"/>
  <c r="J115" i="2" s="1"/>
  <c r="P130" i="3"/>
  <c r="P125" i="3"/>
  <c r="P124" i="3" s="1"/>
  <c r="AU97" i="1" s="1"/>
  <c r="R139" i="3"/>
  <c r="R145" i="3"/>
  <c r="T158" i="3"/>
  <c r="R121" i="5"/>
  <c r="R120" i="5"/>
  <c r="R119" i="5"/>
  <c r="R123" i="6"/>
  <c r="BK140" i="6"/>
  <c r="J140" i="6"/>
  <c r="J100" i="6"/>
  <c r="T140" i="6"/>
  <c r="T163" i="6"/>
  <c r="R138" i="2"/>
  <c r="P147" i="2"/>
  <c r="R170" i="2"/>
  <c r="R201" i="2"/>
  <c r="BK212" i="2"/>
  <c r="J212" i="2"/>
  <c r="J104" i="2" s="1"/>
  <c r="T255" i="2"/>
  <c r="P293" i="2"/>
  <c r="R299" i="2"/>
  <c r="R371" i="2"/>
  <c r="P388" i="2"/>
  <c r="P400" i="2"/>
  <c r="T430" i="2"/>
  <c r="T444" i="2"/>
  <c r="T457" i="2"/>
  <c r="R130" i="3"/>
  <c r="R125" i="3"/>
  <c r="R124" i="3" s="1"/>
  <c r="P139" i="3"/>
  <c r="P145" i="3"/>
  <c r="R158" i="3"/>
  <c r="BK121" i="5"/>
  <c r="J121" i="5"/>
  <c r="J98" i="5"/>
  <c r="BK123" i="6"/>
  <c r="J123" i="6" s="1"/>
  <c r="J98" i="6" s="1"/>
  <c r="BK130" i="6"/>
  <c r="J130" i="6"/>
  <c r="J99" i="6" s="1"/>
  <c r="R130" i="6"/>
  <c r="P140" i="6"/>
  <c r="BK163" i="6"/>
  <c r="J163" i="6" s="1"/>
  <c r="J101" i="6" s="1"/>
  <c r="R163" i="6"/>
  <c r="E85" i="2"/>
  <c r="BE142" i="2"/>
  <c r="BE148" i="2"/>
  <c r="BE151" i="2"/>
  <c r="BE162" i="2"/>
  <c r="BE181" i="2"/>
  <c r="BE186" i="2"/>
  <c r="BE192" i="2"/>
  <c r="BE194" i="2"/>
  <c r="BE196" i="2"/>
  <c r="BE202" i="2"/>
  <c r="BE203" i="2"/>
  <c r="BE204" i="2"/>
  <c r="BE225" i="2"/>
  <c r="BE239" i="2"/>
  <c r="BE243" i="2"/>
  <c r="BE254" i="2"/>
  <c r="BE256" i="2"/>
  <c r="BE260" i="2"/>
  <c r="BE271" i="2"/>
  <c r="BE288" i="2"/>
  <c r="BE298" i="2"/>
  <c r="BE307" i="2"/>
  <c r="BE311" i="2"/>
  <c r="BE319" i="2"/>
  <c r="BE339" i="2"/>
  <c r="BE345" i="2"/>
  <c r="BE346" i="2"/>
  <c r="BE348" i="2"/>
  <c r="BE350" i="2"/>
  <c r="BE353" i="2"/>
  <c r="BE372" i="2"/>
  <c r="BE374" i="2"/>
  <c r="BE387" i="2"/>
  <c r="BE397" i="2"/>
  <c r="BE399" i="2"/>
  <c r="BE413" i="2"/>
  <c r="BE439" i="2"/>
  <c r="BE445" i="2"/>
  <c r="BE453" i="2"/>
  <c r="F92" i="3"/>
  <c r="J120" i="3"/>
  <c r="BE144" i="3"/>
  <c r="BE152" i="3"/>
  <c r="BE153" i="3"/>
  <c r="BE157" i="3"/>
  <c r="BE160" i="3"/>
  <c r="BK156" i="3"/>
  <c r="J156" i="3"/>
  <c r="J103" i="3" s="1"/>
  <c r="E108" i="4"/>
  <c r="F115" i="4"/>
  <c r="BK120" i="4"/>
  <c r="J120" i="4" s="1"/>
  <c r="J98" i="4" s="1"/>
  <c r="J89" i="5"/>
  <c r="F92" i="6"/>
  <c r="BE131" i="6"/>
  <c r="BE135" i="6"/>
  <c r="BE138" i="6"/>
  <c r="BE145" i="6"/>
  <c r="BE150" i="6"/>
  <c r="BE151" i="6"/>
  <c r="BE154" i="6"/>
  <c r="BE161" i="6"/>
  <c r="BE162" i="6"/>
  <c r="BE164" i="6"/>
  <c r="J130" i="2"/>
  <c r="F133" i="2"/>
  <c r="BE139" i="2"/>
  <c r="BE167" i="2"/>
  <c r="BE171" i="2"/>
  <c r="BE206" i="2"/>
  <c r="BE208" i="2"/>
  <c r="BE210" i="2"/>
  <c r="BE213" i="2"/>
  <c r="BE223" i="2"/>
  <c r="BE231" i="2"/>
  <c r="BE233" i="2"/>
  <c r="BE258" i="2"/>
  <c r="BE264" i="2"/>
  <c r="BE269" i="2"/>
  <c r="BE284" i="2"/>
  <c r="BE286" i="2"/>
  <c r="BE292" i="2"/>
  <c r="BE302" i="2"/>
  <c r="BE303" i="2"/>
  <c r="BE325" i="2"/>
  <c r="BE327" i="2"/>
  <c r="BE333" i="2"/>
  <c r="BE355" i="2"/>
  <c r="BE364" i="2"/>
  <c r="BE366" i="2"/>
  <c r="BE367" i="2"/>
  <c r="BE368" i="2"/>
  <c r="BE378" i="2"/>
  <c r="BE383" i="2"/>
  <c r="BE405" i="2"/>
  <c r="BE429" i="2"/>
  <c r="BE431" i="2"/>
  <c r="BE458" i="2"/>
  <c r="BE462" i="2"/>
  <c r="BE467" i="2"/>
  <c r="BK209" i="2"/>
  <c r="J209" i="2"/>
  <c r="J102" i="2" s="1"/>
  <c r="E85" i="3"/>
  <c r="F91" i="3"/>
  <c r="J92" i="3"/>
  <c r="J118" i="3"/>
  <c r="BE129" i="3"/>
  <c r="BE132" i="3"/>
  <c r="BE135" i="3"/>
  <c r="BE137" i="3"/>
  <c r="BE143" i="3"/>
  <c r="BE155" i="3"/>
  <c r="BK126" i="3"/>
  <c r="BK125" i="3" s="1"/>
  <c r="BK124" i="3" s="1"/>
  <c r="J124" i="3" s="1"/>
  <c r="J96" i="3" s="1"/>
  <c r="BK128" i="3"/>
  <c r="J128" i="3"/>
  <c r="J99" i="3"/>
  <c r="J112" i="4"/>
  <c r="BE121" i="4"/>
  <c r="E85" i="5"/>
  <c r="BE122" i="5"/>
  <c r="BE123" i="5"/>
  <c r="BE142" i="6"/>
  <c r="BE143" i="6"/>
  <c r="BE160" i="6"/>
  <c r="BE160" i="2"/>
  <c r="BE173" i="2"/>
  <c r="BE176" i="2"/>
  <c r="BE199" i="2"/>
  <c r="BE207" i="2"/>
  <c r="BE218" i="2"/>
  <c r="BE237" i="2"/>
  <c r="BE249" i="2"/>
  <c r="BE276" i="2"/>
  <c r="BE294" i="2"/>
  <c r="BE300" i="2"/>
  <c r="BE321" i="2"/>
  <c r="BE323" i="2"/>
  <c r="BE329" i="2"/>
  <c r="BE334" i="2"/>
  <c r="BE351" i="2"/>
  <c r="BE393" i="2"/>
  <c r="BE398" i="2"/>
  <c r="BE403" i="2"/>
  <c r="BE421" i="2"/>
  <c r="BE437" i="2"/>
  <c r="BK466" i="2"/>
  <c r="J466" i="2"/>
  <c r="J116" i="2"/>
  <c r="BE131" i="3"/>
  <c r="BE133" i="3"/>
  <c r="BE134" i="3"/>
  <c r="BE140" i="3"/>
  <c r="BE141" i="3"/>
  <c r="BE142" i="3"/>
  <c r="BE159" i="3"/>
  <c r="BE125" i="5"/>
  <c r="BE127" i="5"/>
  <c r="BK126" i="5"/>
  <c r="J126" i="5" s="1"/>
  <c r="J99" i="5" s="1"/>
  <c r="E85" i="6"/>
  <c r="J89" i="6"/>
  <c r="BE125" i="6"/>
  <c r="BE127" i="6"/>
  <c r="BE129" i="6"/>
  <c r="BE132" i="6"/>
  <c r="BE134" i="6"/>
  <c r="BE137" i="6"/>
  <c r="BE139" i="6"/>
  <c r="BE141" i="6"/>
  <c r="BE147" i="6"/>
  <c r="BE148" i="6"/>
  <c r="BE152" i="6"/>
  <c r="BE156" i="6"/>
  <c r="BE157" i="6"/>
  <c r="BE158" i="6"/>
  <c r="BE159" i="6"/>
  <c r="BE165" i="6"/>
  <c r="BE166" i="6"/>
  <c r="J89" i="7"/>
  <c r="F92" i="7"/>
  <c r="E116" i="7"/>
  <c r="BE129" i="7"/>
  <c r="BE131" i="7"/>
  <c r="BE135" i="7"/>
  <c r="BE137" i="7"/>
  <c r="BE229" i="2"/>
  <c r="BE247" i="2"/>
  <c r="BE252" i="2"/>
  <c r="BE262" i="2"/>
  <c r="BE278" i="2"/>
  <c r="BE280" i="2"/>
  <c r="BE282" i="2"/>
  <c r="BE313" i="2"/>
  <c r="BE315" i="2"/>
  <c r="BE331" i="2"/>
  <c r="BE340" i="2"/>
  <c r="BE356" i="2"/>
  <c r="BE360" i="2"/>
  <c r="BE369" i="2"/>
  <c r="BE370" i="2"/>
  <c r="BE389" i="2"/>
  <c r="BE401" i="2"/>
  <c r="BE419" i="2"/>
  <c r="BE427" i="2"/>
  <c r="BE433" i="2"/>
  <c r="BE441" i="2"/>
  <c r="BE442" i="2"/>
  <c r="BE443" i="2"/>
  <c r="BE455" i="2"/>
  <c r="BE127" i="3"/>
  <c r="BE136" i="3"/>
  <c r="BE138" i="3"/>
  <c r="BE146" i="3"/>
  <c r="BE147" i="3"/>
  <c r="BE148" i="3"/>
  <c r="BE149" i="3"/>
  <c r="BE150" i="3"/>
  <c r="BE151" i="3"/>
  <c r="BE154" i="3"/>
  <c r="F92" i="5"/>
  <c r="BE124" i="5"/>
  <c r="BE124" i="6"/>
  <c r="BE126" i="6"/>
  <c r="BE128" i="6"/>
  <c r="BE136" i="6"/>
  <c r="BE144" i="6"/>
  <c r="BE146" i="6"/>
  <c r="BE149" i="6"/>
  <c r="BE153" i="6"/>
  <c r="BE155" i="6"/>
  <c r="BE133" i="7"/>
  <c r="BE139" i="7"/>
  <c r="BE141" i="7"/>
  <c r="BE143" i="7"/>
  <c r="BE145" i="7"/>
  <c r="BK128" i="7"/>
  <c r="J128" i="7" s="1"/>
  <c r="J98" i="7" s="1"/>
  <c r="BK130" i="7"/>
  <c r="J130" i="7"/>
  <c r="J99" i="7" s="1"/>
  <c r="BK132" i="7"/>
  <c r="J132" i="7"/>
  <c r="J100" i="7"/>
  <c r="BK134" i="7"/>
  <c r="J134" i="7" s="1"/>
  <c r="J101" i="7" s="1"/>
  <c r="BK136" i="7"/>
  <c r="J136" i="7" s="1"/>
  <c r="J102" i="7" s="1"/>
  <c r="BK138" i="7"/>
  <c r="J138" i="7"/>
  <c r="J103" i="7" s="1"/>
  <c r="BK140" i="7"/>
  <c r="J140" i="7"/>
  <c r="J104" i="7"/>
  <c r="BK142" i="7"/>
  <c r="J142" i="7"/>
  <c r="J105" i="7"/>
  <c r="BK144" i="7"/>
  <c r="J144" i="7" s="1"/>
  <c r="J106" i="7" s="1"/>
  <c r="F36" i="2"/>
  <c r="BC95" i="1"/>
  <c r="F35" i="3"/>
  <c r="BB97" i="1"/>
  <c r="F36" i="3"/>
  <c r="BC97" i="1"/>
  <c r="J34" i="5"/>
  <c r="AW98" i="1" s="1"/>
  <c r="F37" i="5"/>
  <c r="BD98" i="1"/>
  <c r="F36" i="7"/>
  <c r="BC100" i="1"/>
  <c r="J33" i="4"/>
  <c r="AV99" i="1"/>
  <c r="F34" i="2"/>
  <c r="BA95" i="1" s="1"/>
  <c r="F35" i="5"/>
  <c r="BB98" i="1"/>
  <c r="J34" i="2"/>
  <c r="AW95" i="1"/>
  <c r="J34" i="3"/>
  <c r="AW97" i="1"/>
  <c r="F35" i="6"/>
  <c r="BB96" i="1" s="1"/>
  <c r="F37" i="3"/>
  <c r="BD97" i="1"/>
  <c r="J34" i="6"/>
  <c r="AW96" i="1"/>
  <c r="F34" i="7"/>
  <c r="BA100" i="1"/>
  <c r="F37" i="7"/>
  <c r="BD100" i="1" s="1"/>
  <c r="F36" i="5"/>
  <c r="BC98" i="1"/>
  <c r="F36" i="6"/>
  <c r="BC96" i="1"/>
  <c r="F34" i="3"/>
  <c r="BA97" i="1"/>
  <c r="J34" i="7"/>
  <c r="AW100" i="1" s="1"/>
  <c r="J34" i="4"/>
  <c r="AW99" i="1"/>
  <c r="F37" i="6"/>
  <c r="BD96" i="1"/>
  <c r="F34" i="5"/>
  <c r="BA98" i="1"/>
  <c r="F34" i="6"/>
  <c r="BA96" i="1" s="1"/>
  <c r="F37" i="2"/>
  <c r="BD95" i="1"/>
  <c r="F35" i="2"/>
  <c r="BB95" i="1"/>
  <c r="F35" i="7"/>
  <c r="BB100" i="1"/>
  <c r="T211" i="2" l="1"/>
  <c r="T122" i="6"/>
  <c r="T121" i="6" s="1"/>
  <c r="R211" i="2"/>
  <c r="T137" i="2"/>
  <c r="T136" i="2" s="1"/>
  <c r="BK137" i="2"/>
  <c r="R122" i="6"/>
  <c r="R121" i="6" s="1"/>
  <c r="R137" i="2"/>
  <c r="R136" i="2" s="1"/>
  <c r="P211" i="2"/>
  <c r="P137" i="2"/>
  <c r="P136" i="2" s="1"/>
  <c r="AU95" i="1" s="1"/>
  <c r="P122" i="6"/>
  <c r="P121" i="6" s="1"/>
  <c r="AU96" i="1" s="1"/>
  <c r="J125" i="3"/>
  <c r="J97" i="3"/>
  <c r="BK120" i="5"/>
  <c r="J120" i="5" s="1"/>
  <c r="J97" i="5" s="1"/>
  <c r="BK122" i="6"/>
  <c r="BK121" i="6" s="1"/>
  <c r="J121" i="6" s="1"/>
  <c r="J96" i="6" s="1"/>
  <c r="J138" i="2"/>
  <c r="J98" i="2"/>
  <c r="BK211" i="2"/>
  <c r="J211" i="2"/>
  <c r="J103" i="2"/>
  <c r="J126" i="3"/>
  <c r="J98" i="3"/>
  <c r="BK119" i="4"/>
  <c r="BK118" i="4"/>
  <c r="J118" i="4"/>
  <c r="J30" i="4" s="1"/>
  <c r="AG99" i="1" s="1"/>
  <c r="BK127" i="7"/>
  <c r="J127" i="7"/>
  <c r="J97" i="7"/>
  <c r="F33" i="5"/>
  <c r="AZ98" i="1"/>
  <c r="F33" i="6"/>
  <c r="AZ96" i="1"/>
  <c r="BD94" i="1"/>
  <c r="W33" i="1" s="1"/>
  <c r="J33" i="5"/>
  <c r="AV98" i="1"/>
  <c r="AT98" i="1" s="1"/>
  <c r="J33" i="7"/>
  <c r="AV100" i="1" s="1"/>
  <c r="AT100" i="1" s="1"/>
  <c r="AT99" i="1"/>
  <c r="BA94" i="1"/>
  <c r="W30" i="1"/>
  <c r="J33" i="2"/>
  <c r="AV95" i="1" s="1"/>
  <c r="AT95" i="1" s="1"/>
  <c r="BC94" i="1"/>
  <c r="W32" i="1" s="1"/>
  <c r="BB94" i="1"/>
  <c r="AX94" i="1" s="1"/>
  <c r="J33" i="3"/>
  <c r="AV97" i="1"/>
  <c r="AT97" i="1" s="1"/>
  <c r="F33" i="2"/>
  <c r="AZ95" i="1" s="1"/>
  <c r="F33" i="4"/>
  <c r="AZ99" i="1"/>
  <c r="J30" i="3"/>
  <c r="AG97" i="1"/>
  <c r="J33" i="6"/>
  <c r="AV96" i="1"/>
  <c r="AT96" i="1" s="1"/>
  <c r="F33" i="3"/>
  <c r="AZ97" i="1"/>
  <c r="F33" i="7"/>
  <c r="AZ100" i="1"/>
  <c r="AN99" i="1" l="1"/>
  <c r="AN97" i="1"/>
  <c r="BK136" i="2"/>
  <c r="J136" i="2"/>
  <c r="J96" i="2" s="1"/>
  <c r="J39" i="3"/>
  <c r="J137" i="2"/>
  <c r="J97" i="2" s="1"/>
  <c r="J96" i="4"/>
  <c r="J119" i="4"/>
  <c r="J97" i="4"/>
  <c r="BK119" i="5"/>
  <c r="J119" i="5" s="1"/>
  <c r="J96" i="5" s="1"/>
  <c r="J122" i="6"/>
  <c r="J97" i="6" s="1"/>
  <c r="J39" i="4"/>
  <c r="BK126" i="7"/>
  <c r="J126" i="7"/>
  <c r="J96" i="7"/>
  <c r="AZ94" i="1"/>
  <c r="AV94" i="1" s="1"/>
  <c r="AK29" i="1" s="1"/>
  <c r="AW94" i="1"/>
  <c r="AK30" i="1" s="1"/>
  <c r="AU94" i="1"/>
  <c r="W31" i="1"/>
  <c r="J30" i="6"/>
  <c r="AG96" i="1" s="1"/>
  <c r="AN96" i="1" s="1"/>
  <c r="AY94" i="1"/>
  <c r="J39" i="6" l="1"/>
  <c r="J30" i="2"/>
  <c r="AG95" i="1" s="1"/>
  <c r="AN95" i="1" s="1"/>
  <c r="AT94" i="1"/>
  <c r="J30" i="5"/>
  <c r="AG98" i="1"/>
  <c r="AN98" i="1"/>
  <c r="W29" i="1"/>
  <c r="J30" i="7"/>
  <c r="AG100" i="1" s="1"/>
  <c r="AN100" i="1" s="1"/>
  <c r="J39" i="5" l="1"/>
  <c r="J39" i="2"/>
  <c r="J39" i="7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<sst xmlns="http://schemas.openxmlformats.org/spreadsheetml/2006/main" count="6356" uniqueCount="1069">
  <si>
    <t>Export Komplet</t>
  </si>
  <si>
    <t/>
  </si>
  <si>
    <t>2.0</t>
  </si>
  <si>
    <t>False</t>
  </si>
  <si>
    <t>{33cb3d26-b1d5-4477-b891-6fef463f2374}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</si>
  <si>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</si>
  <si>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</si>
  <si>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</si>
  <si>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</si>
  <si>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</si>
  <si>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</si>
  <si>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</si>
  <si>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</si>
  <si>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</si>
  <si>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</si>
  <si>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Projektis263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</si>
  <si>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</si>
  <si>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</si>
  <si>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Přestavba bytu školníka na kanceláře MŠ</t>
  </si>
  <si>
    <t>KSO:</t>
  </si>
  <si>
    <t>CC-CZ:</t>
  </si>
  <si>
    <t>Místo:</t>
  </si>
  <si>
    <t>Dvůr Králové nad Labem</t>
  </si>
  <si>
    <t>Datum:</t>
  </si>
  <si>
    <t>27. 8. 2020</t>
  </si>
  <si>
    <t>Zadavatel:</t>
  </si>
  <si>
    <t>IČ:</t>
  </si>
  <si>
    <t>Město Dvůr Králové n.L., nám. TGM č.p. 38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</si>
  <si>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</si>
  <si>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</si>
  <si>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</si>
  <si>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</si>
  <si>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</si>
  <si>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</si>
  <si>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</si>
  <si>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</si>
  <si>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</si>
  <si>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</si>
  <si>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</si>
  <si>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</si>
  <si>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</si>
  <si>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</si>
  <si>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</si>
  <si>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</si>
  <si>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</si>
  <si>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</si>
  <si>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</si>
  <si>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</si>
  <si>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</si>
  <si>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</si>
  <si>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</si>
  <si>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</si>
  <si>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</si>
  <si>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</si>
  <si>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</si>
  <si>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</si>
  <si>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</si>
  <si>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</si>
  <si>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</si>
  <si>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</si>
  <si>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</si>
  <si>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</si>
  <si>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</si>
  <si>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</si>
  <si>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</si>
  <si>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</si>
  <si>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</si>
  <si>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</si>
  <si>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</si>
  <si>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</si>
  <si>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</si>
  <si>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</si>
  <si>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</si>
  <si>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</si>
  <si>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</si>
  <si>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</si>
  <si>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</si>
  <si>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</si>
  <si>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</si>
  <si>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</si>
  <si>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</si>
  <si>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</si>
  <si>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 xml:space="preserve">Stavební část </t>
  </si>
  <si>
    <t>STA</t>
  </si>
  <si>
    <t>{f1d4d275-ea60-4e9e-b04f-fbefaad94a64}</t>
  </si>
  <si>
    <t>2</t>
  </si>
  <si>
    <t>{1a979b3f-9740-4c7b-bc3a-487680b08584}</t>
  </si>
  <si>
    <t>3</t>
  </si>
  <si>
    <t>Elektroinstalace</t>
  </si>
  <si>
    <t>{7901b28d-cf20-4ac0-8808-8932ccc67864}</t>
  </si>
  <si>
    <t>4</t>
  </si>
  <si>
    <t>Vzduchotechnika</t>
  </si>
  <si>
    <t>{666ad709-e150-4264-8a47-71913f8ca7f7}</t>
  </si>
  <si>
    <t>5</t>
  </si>
  <si>
    <t>Zdravotní technika</t>
  </si>
  <si>
    <t>{35721608-4699-42df-b1e7-f9123c6c12d5}</t>
  </si>
  <si>
    <t>6</t>
  </si>
  <si>
    <t>Vedlejší náklady</t>
  </si>
  <si>
    <t>{fc55228f-5dc0-4b7d-b868-c9925684a92f}</t>
  </si>
  <si>
    <t>fig1</t>
  </si>
  <si>
    <t>koberce</t>
  </si>
  <si>
    <t>59,465</t>
  </si>
  <si>
    <t>fig2</t>
  </si>
  <si>
    <t>kobercová lišta</t>
  </si>
  <si>
    <t>58,22</t>
  </si>
  <si>
    <t>KRYCÍ LIST SOUPISU PRACÍ</t>
  </si>
  <si>
    <t>fig3</t>
  </si>
  <si>
    <t>keramická dlažba</t>
  </si>
  <si>
    <t>9,828</t>
  </si>
  <si>
    <t>fig4</t>
  </si>
  <si>
    <t>keramický sokl</t>
  </si>
  <si>
    <t>16,12</t>
  </si>
  <si>
    <t>fig5</t>
  </si>
  <si>
    <t>keramický obklad</t>
  </si>
  <si>
    <t>12,09</t>
  </si>
  <si>
    <t>fig11</t>
  </si>
  <si>
    <t>SDK předsazená stěna 1xH2 12,5 mm</t>
  </si>
  <si>
    <t>5,738</t>
  </si>
  <si>
    <t>Objekt:</t>
  </si>
  <si>
    <t>fig12</t>
  </si>
  <si>
    <t>SDK podhledy 1xH2 12,5 mm</t>
  </si>
  <si>
    <t>27,758</t>
  </si>
  <si>
    <t xml:space="preserve">1 - Stavební část </t>
  </si>
  <si>
    <t>fig21</t>
  </si>
  <si>
    <t>zateplení půdy</t>
  </si>
  <si>
    <t>72</t>
  </si>
  <si>
    <t>fig22</t>
  </si>
  <si>
    <t>tesařské konstrukce</t>
  </si>
  <si>
    <t>18,422</t>
  </si>
  <si>
    <t>fig15</t>
  </si>
  <si>
    <t>omítka stropů</t>
  </si>
  <si>
    <t>fig16</t>
  </si>
  <si>
    <t>omítka stěn</t>
  </si>
  <si>
    <t>211,852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</si>
  <si>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</si>
  <si>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</si>
  <si>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</si>
  <si>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</si>
  <si>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</si>
  <si>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</si>
  <si>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</si>
  <si>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</si>
  <si>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</si>
  <si>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</si>
  <si>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</si>
  <si>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</si>
  <si>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</si>
  <si>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</si>
  <si>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</si>
  <si>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</si>
  <si>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</si>
  <si>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</si>
  <si>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</si>
  <si>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</si>
  <si>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</si>
  <si>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</si>
  <si>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</si>
  <si>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</si>
  <si>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</si>
  <si>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</si>
  <si>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</si>
  <si>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</si>
  <si>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</si>
  <si>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</si>
  <si>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</si>
  <si>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</si>
  <si>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</si>
  <si>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</si>
  <si>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</si>
  <si>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</si>
  <si>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</si>
  <si>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</si>
  <si>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</si>
  <si>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</si>
  <si>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</si>
  <si>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</si>
  <si>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</si>
  <si>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340231015</t>
  </si>
  <si>
    <t>Zazdívka otvorů v příčkách nebo stěnách plochy do 4 m2 cihlami děrovanými tl 80 mm</t>
  </si>
  <si>
    <t>m2</t>
  </si>
  <si>
    <t>CS ÚRS 2020 02</t>
  </si>
  <si>
    <t>-1459689285</t>
  </si>
  <si>
    <t>VV</t>
  </si>
  <si>
    <t>0,7*2,1*2</t>
  </si>
  <si>
    <t>Mezisoučet</t>
  </si>
  <si>
    <t>340231035</t>
  </si>
  <si>
    <t>Zazdívka otvorů v příčkách nebo stěnách plochy do 4 m2 cihlami děrovanými tl 140 mm</t>
  </si>
  <si>
    <t>-1281875965</t>
  </si>
  <si>
    <t>(1,87+0,4)/2*1,8</t>
  </si>
  <si>
    <t>(1,86+0,4)/2*1,8</t>
  </si>
  <si>
    <t>0,8*2,1</t>
  </si>
  <si>
    <t>Úpravy povrchů, podlahy a osazování výplní</t>
  </si>
  <si>
    <t>611325421</t>
  </si>
  <si>
    <t>Oprava vnitřní vápenocementové štukové omítky stropů v rozsahu plochy do 10%</t>
  </si>
  <si>
    <t>-596251677</t>
  </si>
  <si>
    <t>(2,75+0,17+2,13+0,1+2,85)*(1,95+0,15+4,79+0,15+1,96)</t>
  </si>
  <si>
    <t>612325421</t>
  </si>
  <si>
    <t>Oprava vnitřní vápenocementové štukové omítky stěn v rozsahu plochy do 10%</t>
  </si>
  <si>
    <t>1939868818</t>
  </si>
  <si>
    <t>(2,75+0,17+2,13+4,79+0,15+1,96)*2*3,11      "zasedací místnost"</t>
  </si>
  <si>
    <t>(2,85+4,75)*2*3,14                "kancelář"</t>
  </si>
  <si>
    <t>(3,0+2,0)*2*3,16                     "chodba"</t>
  </si>
  <si>
    <t>(2,91+1,95)*2*(2,71+1,17)/2       "komora"</t>
  </si>
  <si>
    <t>(1,9+1,95)*2*(2,3+1,06)/2        "kuchyňka"</t>
  </si>
  <si>
    <t xml:space="preserve">(0,88+1,73)*2*(2,79+1,25)/2       "WC"   </t>
  </si>
  <si>
    <t>(2,26+1,48)*2*(2,79+1,45)/2    "předsíň WC + úklid"</t>
  </si>
  <si>
    <t>632441114</t>
  </si>
  <si>
    <t>Potěr anhydritový samonivelační tl do 50 mm ze suchých směsí</t>
  </si>
  <si>
    <t>-1981065624</t>
  </si>
  <si>
    <t>2,76*1,95                     "komora"</t>
  </si>
  <si>
    <t>632450132</t>
  </si>
  <si>
    <t>Vyrovnávací cementový potěr tl do 30 mm ze suchých směsí provedený v ploše</t>
  </si>
  <si>
    <t>439468783</t>
  </si>
  <si>
    <t>1,9*1,95                       "kuchyňka"</t>
  </si>
  <si>
    <t>0,88*1,95                         "WC"</t>
  </si>
  <si>
    <t>2,26*1,95                     "předsíň WC a úklid"</t>
  </si>
  <si>
    <t>7</t>
  </si>
  <si>
    <t>632451101</t>
  </si>
  <si>
    <t>Cementový samonivelační potěr ze suchých směsí tloušťky do 5 mm</t>
  </si>
  <si>
    <t>351038297</t>
  </si>
  <si>
    <t>2,85*2,0                       "chodba"</t>
  </si>
  <si>
    <t>9</t>
  </si>
  <si>
    <t>Ostatní konstrukce a práce, bourání</t>
  </si>
  <si>
    <t>8</t>
  </si>
  <si>
    <t>949101111</t>
  </si>
  <si>
    <t>Lešení pomocné pro objekty pozemních staveb s lešeňovou podlahou v do 1,9 m zatížení do 150 kg/m2</t>
  </si>
  <si>
    <t>23856895</t>
  </si>
  <si>
    <t>34,0+13,9+6,0+3,6+1,5+3,8+6,1</t>
  </si>
  <si>
    <t>952901111</t>
  </si>
  <si>
    <t>Vyčištění budov bytové a občanské výstavby při výšce podlaží do 4 m</t>
  </si>
  <si>
    <t>65068683</t>
  </si>
  <si>
    <t>10</t>
  </si>
  <si>
    <t>962031133</t>
  </si>
  <si>
    <t>Bourání příček z cihel pálených na MVC tl do 150 mm</t>
  </si>
  <si>
    <t>544474512</t>
  </si>
  <si>
    <t>2,76*2,65</t>
  </si>
  <si>
    <t>1,96*2,77-1,6*1,6/2</t>
  </si>
  <si>
    <t>11</t>
  </si>
  <si>
    <t>965045112</t>
  </si>
  <si>
    <t>Bourání potěrů cementových nebo pískocementových tl do 50 mm pl do 4 m2</t>
  </si>
  <si>
    <t>-166786313</t>
  </si>
  <si>
    <t>12</t>
  </si>
  <si>
    <t>965082923</t>
  </si>
  <si>
    <t>Odstranění násypů pod podlahami tl do 100 mm pl přes 2 m2</t>
  </si>
  <si>
    <t>m3</t>
  </si>
  <si>
    <t>-1019154849</t>
  </si>
  <si>
    <t>2,76*1,96*0,1                    "půda u zasedací místnosti"</t>
  </si>
  <si>
    <t>1,9*1,95*0,03                       "kuchyňka"</t>
  </si>
  <si>
    <t>0,88*1,95*0,03                         "WC"</t>
  </si>
  <si>
    <t>2,26*1,95*0,03                     "předsíň WC a úklid"</t>
  </si>
  <si>
    <t>13</t>
  </si>
  <si>
    <t>968072455</t>
  </si>
  <si>
    <t>Vybourání kovových dveřních zárubní pl do 2 m2</t>
  </si>
  <si>
    <t>-1939862211</t>
  </si>
  <si>
    <t>0,6*1,97*5</t>
  </si>
  <si>
    <t>14</t>
  </si>
  <si>
    <t>971033621</t>
  </si>
  <si>
    <t>Vybourání otvorů ve zdivu cihelném pl do 4 m2 na MVC nebo MV tl do 100 mm</t>
  </si>
  <si>
    <t>947737861</t>
  </si>
  <si>
    <t>971033631</t>
  </si>
  <si>
    <t>Vybourání otvorů ve zdivu cihelném pl do 4 m2 na MVC nebo MV tl do 150 mm</t>
  </si>
  <si>
    <t>-330853276</t>
  </si>
  <si>
    <t>16</t>
  </si>
  <si>
    <t>978013191</t>
  </si>
  <si>
    <t>Otlučení (osekání) vnitřní vápenné nebo vápenocementové omítky stěn v rozsahu do 100 %</t>
  </si>
  <si>
    <t>-1624920536</t>
  </si>
  <si>
    <t>1,65*1,65/2                                                 "S1 - boční stěna"</t>
  </si>
  <si>
    <t>997</t>
  </si>
  <si>
    <t>Přesun sutě</t>
  </si>
  <si>
    <t>17</t>
  </si>
  <si>
    <t>997013152</t>
  </si>
  <si>
    <t>Vnitrostaveništní doprava suti a vybouraných hmot pro budovy v do 9 m s omezením mechanizace</t>
  </si>
  <si>
    <t>t</t>
  </si>
  <si>
    <t>871303057</t>
  </si>
  <si>
    <t>18</t>
  </si>
  <si>
    <t>997013501</t>
  </si>
  <si>
    <t>Odvoz suti a vybouraných hmot na skládku nebo meziskládku do 1 km se složením</t>
  </si>
  <si>
    <t>-2058371863</t>
  </si>
  <si>
    <t>19</t>
  </si>
  <si>
    <t>997013509</t>
  </si>
  <si>
    <t>Příplatek k odvozu suti a vybouraných hmot na skládku ZKD 1 km přes 1 km</t>
  </si>
  <si>
    <t>1758774388</t>
  </si>
  <si>
    <t>9,658*30 'Přepočtené koeficientem množství</t>
  </si>
  <si>
    <t>20</t>
  </si>
  <si>
    <t>997013609</t>
  </si>
  <si>
    <t>Poplatek za uložení na skládce (skládkovné) stavebního odpadu ze směsí nebo oddělených frakcí betonu, cihel a keramických výrobků kód odpadu 17 01 07</t>
  </si>
  <si>
    <t>1245281989</t>
  </si>
  <si>
    <t>997013811</t>
  </si>
  <si>
    <t>Poplatek za uložení na skládce (skládkovné) stavebního odpadu dřevěného kód odpadu 17 02 01</t>
  </si>
  <si>
    <t>-1968849514</t>
  </si>
  <si>
    <t>22</t>
  </si>
  <si>
    <t>997013821</t>
  </si>
  <si>
    <t>Poplatek za uložení na skládce (skládkovné) stavebního odpadu s obsahem azbestu kód odpadu 17 06 05</t>
  </si>
  <si>
    <t>1645186972</t>
  </si>
  <si>
    <t>998</t>
  </si>
  <si>
    <t>Přesun hmot</t>
  </si>
  <si>
    <t>23</t>
  </si>
  <si>
    <t>998017002</t>
  </si>
  <si>
    <t>Přesun hmot s omezením mechanizace pro budovy v do 12 m</t>
  </si>
  <si>
    <t>290455863</t>
  </si>
  <si>
    <t>PSV</t>
  </si>
  <si>
    <t>Práce a dodávky PSV</t>
  </si>
  <si>
    <t>711</t>
  </si>
  <si>
    <t>Izolace proti vodě, vlhkosti a plynům</t>
  </si>
  <si>
    <t>24</t>
  </si>
  <si>
    <t>711113117</t>
  </si>
  <si>
    <t>Izolace proti vlhkosti vodorovná za studena těsnicí stěrkou jednosložkovou na bázi cementu</t>
  </si>
  <si>
    <t>160915131</t>
  </si>
  <si>
    <t>25</t>
  </si>
  <si>
    <t>711113127</t>
  </si>
  <si>
    <t>Izolace proti vlhkosti svislá za studena těsnicí stěrkou jednosložkovou na bázi cementu</t>
  </si>
  <si>
    <t>-227962461</t>
  </si>
  <si>
    <t>(1,9+1,95)*2*0,2                       "kuchyňka"</t>
  </si>
  <si>
    <t>(0,88+1,95)*2*0,2                         "WC"</t>
  </si>
  <si>
    <t>(2,26+1,95)*2*0,2                     "předsíň WC a úklid"</t>
  </si>
  <si>
    <t>26</t>
  </si>
  <si>
    <t>998711102</t>
  </si>
  <si>
    <t>Přesun hmot tonážní pro izolace proti vodě, vlhkosti a plynům v objektech výšky do 12 m</t>
  </si>
  <si>
    <t>-1113257785</t>
  </si>
  <si>
    <t>713</t>
  </si>
  <si>
    <t>Izolace tepelné</t>
  </si>
  <si>
    <t>27</t>
  </si>
  <si>
    <t>713111111</t>
  </si>
  <si>
    <t>Montáž izolace tepelné vrchem stropů volně kladenými rohožemi, pásy, dílci, deskami</t>
  </si>
  <si>
    <t>-1802132481</t>
  </si>
  <si>
    <t>8,0*9,0</t>
  </si>
  <si>
    <t>Mezisoučet                    "zateplení půdy"</t>
  </si>
  <si>
    <t>fig21*2</t>
  </si>
  <si>
    <t>28</t>
  </si>
  <si>
    <t>M</t>
  </si>
  <si>
    <t>63148104</t>
  </si>
  <si>
    <t>deska tepelně izolační minerální univerzální λ=0,038-0,039 tl 100mm</t>
  </si>
  <si>
    <t>32</t>
  </si>
  <si>
    <t>-1213808581</t>
  </si>
  <si>
    <t>fig21*2*1,02</t>
  </si>
  <si>
    <t>29</t>
  </si>
  <si>
    <t>998713102</t>
  </si>
  <si>
    <t>Přesun hmot tonážní pro izolace tepelné v objektech v do 12 m</t>
  </si>
  <si>
    <t>-995622592</t>
  </si>
  <si>
    <t>762</t>
  </si>
  <si>
    <t>Konstrukce tesařské</t>
  </si>
  <si>
    <t>30</t>
  </si>
  <si>
    <t>762332921</t>
  </si>
  <si>
    <t>Doplnění části střešní vazby hranoly průřezové plochy do 120 cm2 včetně materiálu</t>
  </si>
  <si>
    <t>m</t>
  </si>
  <si>
    <t>1583988893</t>
  </si>
  <si>
    <t>1,0                                "100/100 - pásek"</t>
  </si>
  <si>
    <t>2,5*2                           "75/160 - kleštiny"</t>
  </si>
  <si>
    <t>31</t>
  </si>
  <si>
    <t>762332922</t>
  </si>
  <si>
    <t>Doplnění části střešní vazby hranoly průřezové plochy do 224 cm2 včetně materiálu</t>
  </si>
  <si>
    <t>2045979552</t>
  </si>
  <si>
    <t>3,4                                         "120/140 - vzpěra"</t>
  </si>
  <si>
    <t>762341931</t>
  </si>
  <si>
    <t>Vyřezání části bednění střech z prken tl do 32 mm plochy jednotlivě do 1 m2</t>
  </si>
  <si>
    <t>1451101337</t>
  </si>
  <si>
    <t>1,5*2                    "okno T1"</t>
  </si>
  <si>
    <t xml:space="preserve">1,3*2*2               "okna T2" </t>
  </si>
  <si>
    <t>33</t>
  </si>
  <si>
    <t>762511276</t>
  </si>
  <si>
    <t>Podlahové kce podkladové z desek OSB tl 22 mm broušených na pero a drážku šroubovaných</t>
  </si>
  <si>
    <t>712701020</t>
  </si>
  <si>
    <t>2,85*4,75*2                                 "kancelář"</t>
  </si>
  <si>
    <t>2,76*1,96*2                    "půda u zasedací místnosti"</t>
  </si>
  <si>
    <t>34</t>
  </si>
  <si>
    <t>762521812</t>
  </si>
  <si>
    <t>Demontáž podlah bez polštářů z prken nebo fošen tloušťky přes 32 mm</t>
  </si>
  <si>
    <t>-621550568</t>
  </si>
  <si>
    <t>2,85*4,75                                 "kancelář"</t>
  </si>
  <si>
    <t>35</t>
  </si>
  <si>
    <t>762522812</t>
  </si>
  <si>
    <t>Demontáž podlah s polštáři z prken nebo fošen tloušťky přes 32 mm</t>
  </si>
  <si>
    <t>1944198357</t>
  </si>
  <si>
    <t>2,76*1,96                    "půda u zasedací místnosti"</t>
  </si>
  <si>
    <t>36</t>
  </si>
  <si>
    <t>762841812</t>
  </si>
  <si>
    <t>Demontáž podbíjení obkladů stropů a střech sklonu do 60° z hrubých prken s omítkou</t>
  </si>
  <si>
    <t>1676439942</t>
  </si>
  <si>
    <t>1,65*1,65/2                     "S1 - boční stěna"</t>
  </si>
  <si>
    <t>37</t>
  </si>
  <si>
    <t>998762102</t>
  </si>
  <si>
    <t>Přesun hmot tonážní pro kce tesařské v objektech v do 12 m</t>
  </si>
  <si>
    <t>1948484653</t>
  </si>
  <si>
    <t>763</t>
  </si>
  <si>
    <t>Konstrukce suché výstavby</t>
  </si>
  <si>
    <t>38</t>
  </si>
  <si>
    <t>763111741</t>
  </si>
  <si>
    <t>Montáž parotěsné zábrany do SDK příčky</t>
  </si>
  <si>
    <t>539944961</t>
  </si>
  <si>
    <t>39</t>
  </si>
  <si>
    <t>28329282</t>
  </si>
  <si>
    <t>fólie PE vyztužená Al vrstvou pro parotěsnou vrstvu 170g/m2</t>
  </si>
  <si>
    <t>-1340076728</t>
  </si>
  <si>
    <t>fig11*1,1</t>
  </si>
  <si>
    <t>40</t>
  </si>
  <si>
    <t>763111742</t>
  </si>
  <si>
    <t>Montáž jedné vrstvy tepelné izolace do SDK příčky</t>
  </si>
  <si>
    <t>-1471749814</t>
  </si>
  <si>
    <t>41</t>
  </si>
  <si>
    <t>63148154</t>
  </si>
  <si>
    <t>deska tepelně izolační minerální univerzální λ=0,035 tl 100mm</t>
  </si>
  <si>
    <t>-910302624</t>
  </si>
  <si>
    <t>fig11*1,02</t>
  </si>
  <si>
    <t>42</t>
  </si>
  <si>
    <t>763121432</t>
  </si>
  <si>
    <t>SDK stěna předsazená tl 87,5 mm profil CW+UW 75 deska 1xDFH2 12,5 s izolací EI 30 Rw do 12 dB</t>
  </si>
  <si>
    <t>-174014357</t>
  </si>
  <si>
    <t>0,88*1,25                                    "S4"</t>
  </si>
  <si>
    <t xml:space="preserve">2,26*1,45                                   "S4"  </t>
  </si>
  <si>
    <t>1,65*1,65/2                              "S1"</t>
  </si>
  <si>
    <t>43</t>
  </si>
  <si>
    <t>763121714</t>
  </si>
  <si>
    <t>SDK stěna předsazená základní penetrační nátěr</t>
  </si>
  <si>
    <t>1951767664</t>
  </si>
  <si>
    <t>44</t>
  </si>
  <si>
    <t>763131471</t>
  </si>
  <si>
    <t>SDK podhled deska 1xDFH2 12,5 bez izolace dvouvrstvá spodní kce profil CD+UD REI do 120</t>
  </si>
  <si>
    <t>856877553</t>
  </si>
  <si>
    <t>(2,75+0,17)*(0,5+2,1)</t>
  </si>
  <si>
    <t>2,91*(0,5+2,1)</t>
  </si>
  <si>
    <t>(1,9+0,88+2,26)*2,5</t>
  </si>
  <si>
    <t>Mezisoučet                      "S3 - podhledy"</t>
  </si>
  <si>
    <t>45</t>
  </si>
  <si>
    <t>763131714</t>
  </si>
  <si>
    <t>SDK podhled základní penetrační nátěr</t>
  </si>
  <si>
    <t>1171734073</t>
  </si>
  <si>
    <t>46</t>
  </si>
  <si>
    <t>763131751</t>
  </si>
  <si>
    <t>Montáž parotěsné zábrany do SDK podhledu</t>
  </si>
  <si>
    <t>-2132617627</t>
  </si>
  <si>
    <t>47</t>
  </si>
  <si>
    <t>-1701051438</t>
  </si>
  <si>
    <t>fig12*1,1</t>
  </si>
  <si>
    <t>48</t>
  </si>
  <si>
    <t>763131752</t>
  </si>
  <si>
    <t>Montáž jedné vrstvy tepelné izolace do SDK podhledu</t>
  </si>
  <si>
    <t>1698405559</t>
  </si>
  <si>
    <t>fig12*2</t>
  </si>
  <si>
    <t>49</t>
  </si>
  <si>
    <t>63148106</t>
  </si>
  <si>
    <t>deska tepelně izolační minerální univerzální λ=0,038-0,039 tl 140mm</t>
  </si>
  <si>
    <t>-604779010</t>
  </si>
  <si>
    <t>fig12*1,02</t>
  </si>
  <si>
    <t>50</t>
  </si>
  <si>
    <t>-1256603602</t>
  </si>
  <si>
    <t>51</t>
  </si>
  <si>
    <t>763182411</t>
  </si>
  <si>
    <t>SDK opláštění obvodu střešního okna hloubky do 0,5 m</t>
  </si>
  <si>
    <t>1429515275</t>
  </si>
  <si>
    <t>(0,8+1,4)*2*1            "T1"</t>
  </si>
  <si>
    <t>(0,7+1,2)*2*2            "T2"</t>
  </si>
  <si>
    <t>52</t>
  </si>
  <si>
    <t>998763302</t>
  </si>
  <si>
    <t>Přesun hmot tonážní pro sádrokartonové konstrukce v objektech v do 12 m</t>
  </si>
  <si>
    <t>1936411712</t>
  </si>
  <si>
    <t>765</t>
  </si>
  <si>
    <t>Krytina skládaná</t>
  </si>
  <si>
    <t>53</t>
  </si>
  <si>
    <t>765131803</t>
  </si>
  <si>
    <t>Demontáž azbestocementové skládané krytiny sklonu do 30° do suti</t>
  </si>
  <si>
    <t>755039010</t>
  </si>
  <si>
    <t>1,0*1,6                             "T1"</t>
  </si>
  <si>
    <t xml:space="preserve">0,9*1,4*2                       "T2"  </t>
  </si>
  <si>
    <t>54</t>
  </si>
  <si>
    <t>765131843</t>
  </si>
  <si>
    <t>Příplatek k cenám demontáže skládané azbestocementové krytiny za sklon přes 30°</t>
  </si>
  <si>
    <t>506808122</t>
  </si>
  <si>
    <t>766</t>
  </si>
  <si>
    <t>Konstrukce truhlářské</t>
  </si>
  <si>
    <t>55</t>
  </si>
  <si>
    <t>766231113</t>
  </si>
  <si>
    <t>Montáž sklápěcích půdních schodů</t>
  </si>
  <si>
    <t>kus</t>
  </si>
  <si>
    <t>-424286570</t>
  </si>
  <si>
    <t>1                                             "T6"</t>
  </si>
  <si>
    <t>56</t>
  </si>
  <si>
    <t>55347585</t>
  </si>
  <si>
    <t>schody skládací protipožární,mech. z Al profilů, El 30TI, pro výšku max. 320cm, 13 schodnic 130x70cm</t>
  </si>
  <si>
    <t>712356124</t>
  </si>
  <si>
    <t>57</t>
  </si>
  <si>
    <t>766421811</t>
  </si>
  <si>
    <t>Demontáž truhlářského obložení podhledů z panelů plochy do 1,5 m2</t>
  </si>
  <si>
    <t>2025594343</t>
  </si>
  <si>
    <t>58</t>
  </si>
  <si>
    <t>766421822</t>
  </si>
  <si>
    <t>Demontáž truhlářského obložení podhledů podkladových roštů</t>
  </si>
  <si>
    <t>295836672</t>
  </si>
  <si>
    <t>59</t>
  </si>
  <si>
    <t>766622133</t>
  </si>
  <si>
    <t>Montáž plastových oken plochy přes 1 m2 otevíravých výšky přes 2,5 m s rámem do zdiva</t>
  </si>
  <si>
    <t>-1878786936</t>
  </si>
  <si>
    <t>2,95*2,6              "dvoukřídlové dveře v prosklené stěně"</t>
  </si>
  <si>
    <t>60</t>
  </si>
  <si>
    <t>766622834</t>
  </si>
  <si>
    <t>Demontáž rámu zdvojených oken dřevěných nebo plastových přes 4 m2 k opětovnému použití</t>
  </si>
  <si>
    <t>-1906134270</t>
  </si>
  <si>
    <t>61</t>
  </si>
  <si>
    <t>766660171</t>
  </si>
  <si>
    <t>Montáž dveřních křídel otvíravých jednokřídlových š do 0,8 m do obložkové zárubně</t>
  </si>
  <si>
    <t>-2059898204</t>
  </si>
  <si>
    <t>3                                        "T3"</t>
  </si>
  <si>
    <t>2                                        "T4"</t>
  </si>
  <si>
    <t>62</t>
  </si>
  <si>
    <t>61162031</t>
  </si>
  <si>
    <t>dveře jednokřídlé dřevotřískové povrch fóliový částečně prosklené 700x1970/2100mm</t>
  </si>
  <si>
    <t>-1375933288</t>
  </si>
  <si>
    <t>63</t>
  </si>
  <si>
    <t>61162032</t>
  </si>
  <si>
    <t>dveře jednokřídlé dřevotřískové povrch fóliový částečně prosklené 800x1970/2100mm</t>
  </si>
  <si>
    <t>-627473033</t>
  </si>
  <si>
    <t>64</t>
  </si>
  <si>
    <t>766660182</t>
  </si>
  <si>
    <t>Montáž dveřních křídel otvíravých jednokřídlových š přes 0,8 m požárních do obložkové zárubně</t>
  </si>
  <si>
    <t>1635247928</t>
  </si>
  <si>
    <t>1                                "T5"</t>
  </si>
  <si>
    <t>65</t>
  </si>
  <si>
    <t>61165340</t>
  </si>
  <si>
    <t>dveře jednokřídlé dřevotřískové protipožární EI (EW) 30 D3 povrch lakovaný plné 900x1970/2100mm</t>
  </si>
  <si>
    <t>928019758</t>
  </si>
  <si>
    <t>66</t>
  </si>
  <si>
    <t>766660716</t>
  </si>
  <si>
    <t>Montáž dveřních křídel samozavírače na dřevěnou zárubeň</t>
  </si>
  <si>
    <t>-1711725632</t>
  </si>
  <si>
    <t>67</t>
  </si>
  <si>
    <t>54917265</t>
  </si>
  <si>
    <t>samozavírač dveří hydraulický K214 č.14 zlatá bronz</t>
  </si>
  <si>
    <t>-599089951</t>
  </si>
  <si>
    <t>68</t>
  </si>
  <si>
    <t>766660720</t>
  </si>
  <si>
    <t>Osazení větrací mřížky s vyříznutím otvoru</t>
  </si>
  <si>
    <t>-677322630</t>
  </si>
  <si>
    <t>1                                            "T3"</t>
  </si>
  <si>
    <t>69</t>
  </si>
  <si>
    <t>553414251</t>
  </si>
  <si>
    <t>mřížka větrací do dveří 425x85 mm</t>
  </si>
  <si>
    <t>1250254273</t>
  </si>
  <si>
    <t>70</t>
  </si>
  <si>
    <t>766660728</t>
  </si>
  <si>
    <t>Montáž dveřního interiérového kování - zámku</t>
  </si>
  <si>
    <t>-1242664128</t>
  </si>
  <si>
    <t>1                                        "T5"</t>
  </si>
  <si>
    <t>71</t>
  </si>
  <si>
    <t>54964110</t>
  </si>
  <si>
    <t>vložka zámková cylindrická oboustranná</t>
  </si>
  <si>
    <t>-149787039</t>
  </si>
  <si>
    <t>766660729</t>
  </si>
  <si>
    <t>Montáž dveřního interiérového kování - štítku s klikou</t>
  </si>
  <si>
    <t>-1241264396</t>
  </si>
  <si>
    <t>73</t>
  </si>
  <si>
    <t>54914620</t>
  </si>
  <si>
    <t>kování dveřní vrchní klika včetně rozet a montážního materiálu R PZ nerez PK</t>
  </si>
  <si>
    <t>1759488858</t>
  </si>
  <si>
    <t>74</t>
  </si>
  <si>
    <t>766671002</t>
  </si>
  <si>
    <t>Montáž střešního okna do krytiny ploché 66 x 118 cm</t>
  </si>
  <si>
    <t>-1863652314</t>
  </si>
  <si>
    <t>2                                         "T2"</t>
  </si>
  <si>
    <t>75</t>
  </si>
  <si>
    <t>61124495</t>
  </si>
  <si>
    <t>okno střešní dřevěné kyvné, izolační trojsklo 66x118cm, Uw=1,1W/m2K Al oplechování</t>
  </si>
  <si>
    <t>-816131334</t>
  </si>
  <si>
    <t>76</t>
  </si>
  <si>
    <t>61140923</t>
  </si>
  <si>
    <t>lemování střešních oken na ploché krytiny do v 10mm 66x118cm</t>
  </si>
  <si>
    <t>-347893346</t>
  </si>
  <si>
    <t>77</t>
  </si>
  <si>
    <t>766671005</t>
  </si>
  <si>
    <t>Montáž střešního okna do krytiny ploché 78 x 140 cm</t>
  </si>
  <si>
    <t>-1304523313</t>
  </si>
  <si>
    <t>1                                         "T1"</t>
  </si>
  <si>
    <t>78</t>
  </si>
  <si>
    <t>61124499</t>
  </si>
  <si>
    <t>okno střešní dřevěné kyvné, izolační trojsklo 78x140cm, Uw=1,1W/m2K Al oplechování</t>
  </si>
  <si>
    <t>455517919</t>
  </si>
  <si>
    <t>79</t>
  </si>
  <si>
    <t>61140926</t>
  </si>
  <si>
    <t>lemování střešních oken na ploché krytiny do v 10mm 78x140cm</t>
  </si>
  <si>
    <t>-1084578009</t>
  </si>
  <si>
    <t>80</t>
  </si>
  <si>
    <t>766682111</t>
  </si>
  <si>
    <t>Montáž zárubní obložkových pro dveře jednokřídlové tl stěny do 170 mm</t>
  </si>
  <si>
    <t>-1202751161</t>
  </si>
  <si>
    <t>81</t>
  </si>
  <si>
    <t>61182307</t>
  </si>
  <si>
    <t>zárubeň jednokřídlá obložková s laminátovým povrchem tl stěny 60-150mm rozměru 600-1100/1970, 2100mm</t>
  </si>
  <si>
    <t>1447882048</t>
  </si>
  <si>
    <t>82</t>
  </si>
  <si>
    <t>766682211</t>
  </si>
  <si>
    <t>Montáž zárubní obložkových protipožárních pro dveře jednokřídlové tl stěny do 170 mm</t>
  </si>
  <si>
    <t>-1106284963</t>
  </si>
  <si>
    <t>83</t>
  </si>
  <si>
    <t>61182318</t>
  </si>
  <si>
    <t>zárubeň jednokřídlá obložková s laminátovým povrchem a protipožární úpravou tl stěny 60-150mm rozměru 600-1100/1970, 2100mm</t>
  </si>
  <si>
    <t>-1581422158</t>
  </si>
  <si>
    <t>84</t>
  </si>
  <si>
    <t>611990081</t>
  </si>
  <si>
    <t>M+D kuchyňská linka rohová délky 3250 mm - dolní skříňky - T7</t>
  </si>
  <si>
    <t>kpl</t>
  </si>
  <si>
    <t>238505566</t>
  </si>
  <si>
    <t>85</t>
  </si>
  <si>
    <t>766812820</t>
  </si>
  <si>
    <t>Demontáž kuchyňských linek dřevěných nebo kovových délky do 1,5 m</t>
  </si>
  <si>
    <t>-1334760583</t>
  </si>
  <si>
    <t>86</t>
  </si>
  <si>
    <t>615101021</t>
  </si>
  <si>
    <t>M+D skříň dřevěná úklidová hloubka 450 mm, výška 2790 mm, délka 1480 mm</t>
  </si>
  <si>
    <t>-769189155</t>
  </si>
  <si>
    <t>87</t>
  </si>
  <si>
    <t>998766102</t>
  </si>
  <si>
    <t>Přesun hmot tonážní pro konstrukce truhlářské v objektech v do 12 m</t>
  </si>
  <si>
    <t>87644025</t>
  </si>
  <si>
    <t>771</t>
  </si>
  <si>
    <t>Podlahy z dlaždic</t>
  </si>
  <si>
    <t>88</t>
  </si>
  <si>
    <t>771121011</t>
  </si>
  <si>
    <t>Nátěr penetrační na podlahu</t>
  </si>
  <si>
    <t>-1693999901</t>
  </si>
  <si>
    <t>89</t>
  </si>
  <si>
    <t>771474113</t>
  </si>
  <si>
    <t>Montáž soklů z dlaždic keramických rovných flexibilní lepidlo v do 120 mm</t>
  </si>
  <si>
    <t>1271338271</t>
  </si>
  <si>
    <t>(1,9+1,95)*2                       "kuchyňka"</t>
  </si>
  <si>
    <t>(2,26+1,95)*2                     "předsíň WC a úklid"</t>
  </si>
  <si>
    <t>90</t>
  </si>
  <si>
    <t>771574243</t>
  </si>
  <si>
    <t>Montáž podlah keramických pro mechanické zatížení hladkých lepených flexibilním lepidlem do 12 ks/m2</t>
  </si>
  <si>
    <t>1245088494</t>
  </si>
  <si>
    <t>91</t>
  </si>
  <si>
    <t>59761016</t>
  </si>
  <si>
    <t>dlažba keramická slinutá hladká do interiéru i exteriéru přes 9 do 12ks/m2</t>
  </si>
  <si>
    <t>1351332946</t>
  </si>
  <si>
    <t>fig3*1,1</t>
  </si>
  <si>
    <t>fig4*0,1*1,1</t>
  </si>
  <si>
    <t>92</t>
  </si>
  <si>
    <t>998771102</t>
  </si>
  <si>
    <t>Přesun hmot tonážní pro podlahy z dlaždic v objektech v do 12 m</t>
  </si>
  <si>
    <t>-406218675</t>
  </si>
  <si>
    <t>775</t>
  </si>
  <si>
    <t>Podlahy skládané</t>
  </si>
  <si>
    <t>93</t>
  </si>
  <si>
    <t>775591919</t>
  </si>
  <si>
    <t>Oprava podlah dřevěných - broušení celkové včetně tmelení</t>
  </si>
  <si>
    <t>1824326222</t>
  </si>
  <si>
    <t>(2,75+0,17+2,13)*(4,79+0,15+1,96)      " zasedací místnost"</t>
  </si>
  <si>
    <t>-(2,75+0,17)*(0,15+1,96)</t>
  </si>
  <si>
    <t>94</t>
  </si>
  <si>
    <t>775591921</t>
  </si>
  <si>
    <t>Oprava podlah dřevěných - základní lak</t>
  </si>
  <si>
    <t>1479030432</t>
  </si>
  <si>
    <t>95</t>
  </si>
  <si>
    <t>775591922</t>
  </si>
  <si>
    <t>Oprava podlah dřevěných - vrchní lak pro běžnou zátěž</t>
  </si>
  <si>
    <t>1271691445</t>
  </si>
  <si>
    <t>96</t>
  </si>
  <si>
    <t>775591926</t>
  </si>
  <si>
    <t>Oprava podlah dřevěných - mezibroušení mezi vrstvami laku</t>
  </si>
  <si>
    <t>-1683990587</t>
  </si>
  <si>
    <t>97</t>
  </si>
  <si>
    <t>998775102</t>
  </si>
  <si>
    <t>Přesun hmot tonážní pro podlahy dřevěné v objektech v do 12 m</t>
  </si>
  <si>
    <t>-1249005247</t>
  </si>
  <si>
    <t>776</t>
  </si>
  <si>
    <t>Podlahy povlakové</t>
  </si>
  <si>
    <t>98</t>
  </si>
  <si>
    <t>776111311</t>
  </si>
  <si>
    <t>Vysátí podkladu povlakových podlah</t>
  </si>
  <si>
    <t>-1572205530</t>
  </si>
  <si>
    <t>99</t>
  </si>
  <si>
    <t>776121111</t>
  </si>
  <si>
    <t>Vodou ředitelná penetrace savého podkladu povlakových podlah ředěná v poměru 1:3</t>
  </si>
  <si>
    <t>92054917</t>
  </si>
  <si>
    <t>100</t>
  </si>
  <si>
    <t>776201811</t>
  </si>
  <si>
    <t>Demontáž lepených povlakových podlah bez podložky ručně</t>
  </si>
  <si>
    <t>535693</t>
  </si>
  <si>
    <t>101</t>
  </si>
  <si>
    <t>776211111</t>
  </si>
  <si>
    <t>Lepení textilních pásů</t>
  </si>
  <si>
    <t>1907009166</t>
  </si>
  <si>
    <t>2,85*2,0                                   "chodba"</t>
  </si>
  <si>
    <t>2,76*1,95                                "komora"</t>
  </si>
  <si>
    <t>102</t>
  </si>
  <si>
    <t>69751014</t>
  </si>
  <si>
    <t>koberec zátěžový vysoká zátěž hm 1820g/m2 š 4m</t>
  </si>
  <si>
    <t>316908564</t>
  </si>
  <si>
    <t>fig1*1,1</t>
  </si>
  <si>
    <t>103</t>
  </si>
  <si>
    <t>776421111</t>
  </si>
  <si>
    <t>Montáž obvodových lišt lepením</t>
  </si>
  <si>
    <t>783680676</t>
  </si>
  <si>
    <t>(2,75+0,17+2,13+4,79+0,15+1,96)*2      " zasedací místnost"</t>
  </si>
  <si>
    <t>(2,85+4,75)*2                                 "kancelář"</t>
  </si>
  <si>
    <t>(2,85+2,0)*2                                   "chodba"</t>
  </si>
  <si>
    <t>(2,76+1,95)*2                                "komora"</t>
  </si>
  <si>
    <t>104</t>
  </si>
  <si>
    <t>69751204</t>
  </si>
  <si>
    <t>lišta kobercová 55x9mm</t>
  </si>
  <si>
    <t>-661904440</t>
  </si>
  <si>
    <t>fig2*1,05</t>
  </si>
  <si>
    <t>105</t>
  </si>
  <si>
    <t>998776102</t>
  </si>
  <si>
    <t>Přesun hmot tonážní pro podlahy povlakové v objektech v do 12 m</t>
  </si>
  <si>
    <t>1320843554</t>
  </si>
  <si>
    <t>781</t>
  </si>
  <si>
    <t>Dokončovací práce - obklady</t>
  </si>
  <si>
    <t>106</t>
  </si>
  <si>
    <t>781121011</t>
  </si>
  <si>
    <t>Nátěr penetrační na stěnu</t>
  </si>
  <si>
    <t>1276891704</t>
  </si>
  <si>
    <t>107</t>
  </si>
  <si>
    <t>781474112</t>
  </si>
  <si>
    <t>Montáž obkladů vnitřních keramických hladkých do 12 ks/m2 lepených flexibilním lepidlem</t>
  </si>
  <si>
    <t>1939745938</t>
  </si>
  <si>
    <t>(0,88+1,95)*2*1,5                         "WC"</t>
  </si>
  <si>
    <t>(1,8+0,6)*1,5                     "předsíň WC a úklid"</t>
  </si>
  <si>
    <t>108</t>
  </si>
  <si>
    <t>59761026</t>
  </si>
  <si>
    <t>obklad keramický hladký do 12ks/m2</t>
  </si>
  <si>
    <t>-68709264</t>
  </si>
  <si>
    <t>fig5*1,1</t>
  </si>
  <si>
    <t>109</t>
  </si>
  <si>
    <t>781483810</t>
  </si>
  <si>
    <t>Demontáž obkladů z mozaiky lepených</t>
  </si>
  <si>
    <t>728077744</t>
  </si>
  <si>
    <t>(0,9+1,8+1,1)*1,2</t>
  </si>
  <si>
    <t>110</t>
  </si>
  <si>
    <t>781494111</t>
  </si>
  <si>
    <t>Plastové profily rohové lepené flexibilním lepidlem</t>
  </si>
  <si>
    <t>538315999</t>
  </si>
  <si>
    <t>111</t>
  </si>
  <si>
    <t>781494511</t>
  </si>
  <si>
    <t>Plastové profily ukončovací lepené flexibilním lepidlem</t>
  </si>
  <si>
    <t>1343433594</t>
  </si>
  <si>
    <t>112</t>
  </si>
  <si>
    <t>998781102</t>
  </si>
  <si>
    <t>Přesun hmot tonážní pro obklady keramické v objektech v do 12 m</t>
  </si>
  <si>
    <t>-1672275580</t>
  </si>
  <si>
    <t>783</t>
  </si>
  <si>
    <t>Dokončovací práce - nátěry</t>
  </si>
  <si>
    <t>113</t>
  </si>
  <si>
    <t>783201201</t>
  </si>
  <si>
    <t>Obroušení tesařských konstrukcí před provedením nátěru</t>
  </si>
  <si>
    <t>1091829939</t>
  </si>
  <si>
    <t>1,0*2*(0,1+0,1)*2                                 "100/100 - pásek"</t>
  </si>
  <si>
    <t>2,5*2*2*(0,075+0,16)*2                       "75/160 - kleštiny"</t>
  </si>
  <si>
    <t>3,4*2*(0,12+0,14)*2                             "120/140 - vzpěra"</t>
  </si>
  <si>
    <t>2,76*2*(0,12+0,14)*2                         "120/140 - vaznice"</t>
  </si>
  <si>
    <t>2,77*2*(0,15+0,15)*2                          "150/150 - sloupky"</t>
  </si>
  <si>
    <t>2,1*2*(0,16+0,22)*2                            "160/220 - vazné trámy"</t>
  </si>
  <si>
    <t>114</t>
  </si>
  <si>
    <t>783201403</t>
  </si>
  <si>
    <t>Oprášení tesařských konstrukcí před provedením nátěru</t>
  </si>
  <si>
    <t>1070806156</t>
  </si>
  <si>
    <t>115</t>
  </si>
  <si>
    <t>783218111</t>
  </si>
  <si>
    <t>Lazurovací dvojnásobný syntetický nátěr tesařských konstrukcí</t>
  </si>
  <si>
    <t>256564385</t>
  </si>
  <si>
    <t>784</t>
  </si>
  <si>
    <t>Dokončovací práce - malby a tapety</t>
  </si>
  <si>
    <t>116</t>
  </si>
  <si>
    <t>784181101</t>
  </si>
  <si>
    <t>Základní akrylátová jednonásobná penetrace podkladu v místnostech výšky do 3,80 m</t>
  </si>
  <si>
    <t>-2136417659</t>
  </si>
  <si>
    <t>117</t>
  </si>
  <si>
    <t>784221101</t>
  </si>
  <si>
    <t>Dvojnásobné bílé malby ze směsí za sucha dobře otěruvzdorných v místnostech do 3,80 m</t>
  </si>
  <si>
    <t>-1596977565</t>
  </si>
  <si>
    <t>HZS</t>
  </si>
  <si>
    <t>Hodinové zúčtovací sazby</t>
  </si>
  <si>
    <t>118</t>
  </si>
  <si>
    <t>HZS2491</t>
  </si>
  <si>
    <t>Hodinová zúčtovací sazba dělník zednických výpomocí</t>
  </si>
  <si>
    <t>hod</t>
  </si>
  <si>
    <t>512</t>
  </si>
  <si>
    <t>-1909227037</t>
  </si>
  <si>
    <t>50                       "práce neobsažené v CS URS"</t>
  </si>
  <si>
    <t>50                        "přípomoce k profesím ZTI, UT, EL"</t>
  </si>
  <si>
    <t xml:space="preserve"> </t>
  </si>
  <si>
    <t xml:space="preserve">    723 - Zdravotechnika - vnitřní plynovod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</si>
  <si>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</si>
  <si>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</si>
  <si>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</si>
  <si>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</si>
  <si>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723</t>
  </si>
  <si>
    <t>Zdravotechnika - vnitřní plynovod</t>
  </si>
  <si>
    <t>723190901</t>
  </si>
  <si>
    <t>Uzavření,otevření plynovodního potrubí při opravě</t>
  </si>
  <si>
    <t>731</t>
  </si>
  <si>
    <t>Ústřední vytápění - kotelny</t>
  </si>
  <si>
    <t>731200823</t>
  </si>
  <si>
    <t>Demontáž kotle ocelového na plynná nebo kapalná paliva výkon do 25 kW</t>
  </si>
  <si>
    <t>733</t>
  </si>
  <si>
    <t>Ústřední vytápění - rozvodné potrubí</t>
  </si>
  <si>
    <t>733110806</t>
  </si>
  <si>
    <t>Demontáž potrubí ocelového závitového do DN 32</t>
  </si>
  <si>
    <t>733191923</t>
  </si>
  <si>
    <t>Navaření odbočky na potrubí ocelové závitové DN 15</t>
  </si>
  <si>
    <t>733222202</t>
  </si>
  <si>
    <t>Potrubí měděné polotvrdé spojované tvrdým pájením D 15x1</t>
  </si>
  <si>
    <t>733222203</t>
  </si>
  <si>
    <t>Potrubí měděné polotvrdé spojované tvrdým pájením D 18x1</t>
  </si>
  <si>
    <t>733224222</t>
  </si>
  <si>
    <t>Příplatek k potrubí měděnému za zhotovení přípojky z trubek měděných D 15x1</t>
  </si>
  <si>
    <t>733291101</t>
  </si>
  <si>
    <t>Zkouška těsnosti potrubí měděné do D 35x1,5</t>
  </si>
  <si>
    <t>733811251</t>
  </si>
  <si>
    <t>Ochrana potrubí ústředního vytápění termoizolačními trubicemi z PE tl do 25 mm DN do 22 mm</t>
  </si>
  <si>
    <t>998733102</t>
  </si>
  <si>
    <t>Přesun hmot tonážní pro rozvody potrubí v objektech v do 12 m</t>
  </si>
  <si>
    <t>734</t>
  </si>
  <si>
    <t>Ústřední vytápění - armatury</t>
  </si>
  <si>
    <t>734200822</t>
  </si>
  <si>
    <t>Demontáž armatury závitové se dvěma závity do G 1</t>
  </si>
  <si>
    <t>734221682</t>
  </si>
  <si>
    <t>Termostatická hlavice kapalinová PN 10 do 110°C otopných těles VK</t>
  </si>
  <si>
    <t>734261402</t>
  </si>
  <si>
    <t>Armatura připojovací rohová G 1/2x18 PN 10 do 110°C radiátorů typu VK</t>
  </si>
  <si>
    <t>734292815</t>
  </si>
  <si>
    <t>Kohout kulový přímý G 1 PN 42 do 185°C plnoprůtokový vnitřní závit těžká řada</t>
  </si>
  <si>
    <t>998734102</t>
  </si>
  <si>
    <t>Přesun hmot tonážní pro armatury v objektech v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</si>
  <si>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</si>
  <si>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</si>
  <si>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</si>
  <si>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</si>
  <si>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735121810</t>
  </si>
  <si>
    <t>Demontáž otopného tělesa ocelového článkového</t>
  </si>
  <si>
    <t>735152272</t>
  </si>
  <si>
    <t>Otopné těleso panelové VK jednodeskové 1 přídavná přestupní plocha výška/délka 600/500mm výkon 501 W</t>
  </si>
  <si>
    <t>735152292</t>
  </si>
  <si>
    <t>Otopné těleso panelové VK jednodeskové 1 přídavná přestupní plocha výška/délka 900/500mm výkon 697 W</t>
  </si>
  <si>
    <t>735152575</t>
  </si>
  <si>
    <t>Otopné těleso panelové VK dvoudeskové 2 přídavné přestupní plochy výška/délka 600/800mm výkon 1343 W</t>
  </si>
  <si>
    <t>735152577</t>
  </si>
  <si>
    <t>Otopné těleso panelové VK dvoudeskové 2 přídavné přestupní plochy výška/délka 600/1000mm výkon 1679W</t>
  </si>
  <si>
    <t>735152579</t>
  </si>
  <si>
    <t>Otopné těleso panelové VK dvoudeskové 2 přídavné přestupní plochy výška/délka 600/1200mm výkon 2015W</t>
  </si>
  <si>
    <t>735152580</t>
  </si>
  <si>
    <t>Otopné těleso panelové VK dvoudeskové 2 přídavné přestupní plochy výška/délka 600/1400mm výkon 2351W</t>
  </si>
  <si>
    <t>735191905</t>
  </si>
  <si>
    <t>Odvzdušnění otopných těles</t>
  </si>
  <si>
    <t>998735102</t>
  </si>
  <si>
    <t>Přesun hmot tonážní pro otopná tělesa v objektech v do 12 m</t>
  </si>
  <si>
    <t>783617611</t>
  </si>
  <si>
    <t>Krycí dvojnásobný syntetický nátěr potrubí DN do 50 mm</t>
  </si>
  <si>
    <t>-1291867524</t>
  </si>
  <si>
    <t>HZS2212</t>
  </si>
  <si>
    <t>Hodinová zúčtovací sazba instalatér odborný</t>
  </si>
  <si>
    <t>-322306436</t>
  </si>
  <si>
    <t>-1231422973</t>
  </si>
  <si>
    <t>10                                            "přípomoce"</t>
  </si>
  <si>
    <t>M - Práce a dodávky M</t>
  </si>
  <si>
    <t xml:space="preserve">    21-M - Elektromontáže</t>
  </si>
  <si>
    <t>Práce a dodávky M</t>
  </si>
  <si>
    <t>21-M</t>
  </si>
  <si>
    <t>Elektromontáže</t>
  </si>
  <si>
    <t>99999906</t>
  </si>
  <si>
    <t>Elektroinstalace silnoproud</t>
  </si>
  <si>
    <t>256</t>
  </si>
  <si>
    <t>-994531654</t>
  </si>
  <si>
    <t xml:space="preserve">    751 - Vzduchotechnika</t>
  </si>
  <si>
    <t>751</t>
  </si>
  <si>
    <t>751111011</t>
  </si>
  <si>
    <t>Mtž vent ax ntl nástěnného základního D do 100 mm</t>
  </si>
  <si>
    <t>CS ÚRS 2016 01</t>
  </si>
  <si>
    <t>-1820799880</t>
  </si>
  <si>
    <t>429000001</t>
  </si>
  <si>
    <t>Axiál. ventilátor Silent 100 Ecowatt CRZ</t>
  </si>
  <si>
    <t>1417700521</t>
  </si>
  <si>
    <t>751398011</t>
  </si>
  <si>
    <t>Mtž větrací mřížky na kruhové potrubí D do 100 mm</t>
  </si>
  <si>
    <t>-1403210076</t>
  </si>
  <si>
    <t>429000002</t>
  </si>
  <si>
    <t>Samotížná žaluziová klapka PER 100 W</t>
  </si>
  <si>
    <t>-309283356</t>
  </si>
  <si>
    <t>1316624418</t>
  </si>
  <si>
    <t>10                                     "přípomoce"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</si>
  <si>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</si>
  <si>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</si>
  <si>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</si>
  <si>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</si>
  <si>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721</t>
  </si>
  <si>
    <t>Zdravotechnika - vnitřní kanalizace</t>
  </si>
  <si>
    <t>721171803</t>
  </si>
  <si>
    <t>Demontáž potrubí z PVC do D 75</t>
  </si>
  <si>
    <t>-247420533</t>
  </si>
  <si>
    <t>721174043</t>
  </si>
  <si>
    <t>Potrubí kanalizační z PP připojovací DN 50</t>
  </si>
  <si>
    <t>1843191130</t>
  </si>
  <si>
    <t>721174045</t>
  </si>
  <si>
    <t>Potrubí kanalizační z PP připojovací DN 110</t>
  </si>
  <si>
    <t>-1055858661</t>
  </si>
  <si>
    <t>721274123</t>
  </si>
  <si>
    <t>Přivzdušňovací ventil vnitřní odpadních potrubí DN 100</t>
  </si>
  <si>
    <t>224308206</t>
  </si>
  <si>
    <t>721290111</t>
  </si>
  <si>
    <t>Zkouška těsnosti potrubí kanalizace vodou do DN 125</t>
  </si>
  <si>
    <t>28152482</t>
  </si>
  <si>
    <t>998721102</t>
  </si>
  <si>
    <t>Přesun hmot tonážní pro vnitřní kanalizace v objektech v do 12 m</t>
  </si>
  <si>
    <t>154364857</t>
  </si>
  <si>
    <t>722</t>
  </si>
  <si>
    <t>Zdravotechnika - vnitřní vodovod</t>
  </si>
  <si>
    <t>722170801</t>
  </si>
  <si>
    <t>Demontáž rozvodů vody z plastů do D 25</t>
  </si>
  <si>
    <t>2127962136</t>
  </si>
  <si>
    <t>722174022</t>
  </si>
  <si>
    <t>Potrubí vodovodní plastové PPR svar polyfuze PN 20 D 20x3,4 mm</t>
  </si>
  <si>
    <t>42905941</t>
  </si>
  <si>
    <t>3,0*2</t>
  </si>
  <si>
    <t>722181221</t>
  </si>
  <si>
    <t>Ochrana vodovodního potrubí přilepenými termoizolačními trubicemi z PE tl do 9 mm DN do 22 mm</t>
  </si>
  <si>
    <t>-636603778</t>
  </si>
  <si>
    <t>722181251</t>
  </si>
  <si>
    <t>Ochrana vodovodního potrubí přilepenými termoizolačními trubicemi z PE tl do 25 mm DN do 22 mm</t>
  </si>
  <si>
    <t>46073907</t>
  </si>
  <si>
    <t>722190401</t>
  </si>
  <si>
    <t>Vyvedení a upevnění výpustku do DN 25</t>
  </si>
  <si>
    <t>1495083458</t>
  </si>
  <si>
    <t>722290226</t>
  </si>
  <si>
    <t>Zkouška těsnosti vodovodního potrubí závitového do DN 50</t>
  </si>
  <si>
    <t>1722981735</t>
  </si>
  <si>
    <t>722290234</t>
  </si>
  <si>
    <t>Proplach a dezinfekce vodovodního potrubí do DN 80</t>
  </si>
  <si>
    <t>199492142</t>
  </si>
  <si>
    <t>998722102</t>
  </si>
  <si>
    <t>Přesun hmot tonážní pro vnitřní vodovod v objektech v do 12 m</t>
  </si>
  <si>
    <t>1629683345</t>
  </si>
  <si>
    <t>725</t>
  </si>
  <si>
    <t>Zdravotechnika - zařizovací předměty</t>
  </si>
  <si>
    <t>725110814</t>
  </si>
  <si>
    <t>Demontáž klozetu Kombi, odsávací</t>
  </si>
  <si>
    <t>soubor</t>
  </si>
  <si>
    <t>2087380809</t>
  </si>
  <si>
    <t>725119125</t>
  </si>
  <si>
    <t>Montáž klozetových mís závěsných na nosné stěny</t>
  </si>
  <si>
    <t>-1817778836</t>
  </si>
  <si>
    <t>64236031</t>
  </si>
  <si>
    <t>klozet keramický bílý závěsný hluboké splachování 530x360x350mm</t>
  </si>
  <si>
    <t>-544692397</t>
  </si>
  <si>
    <t>725210821</t>
  </si>
  <si>
    <t>Demontáž umyvadel bez výtokových armatur</t>
  </si>
  <si>
    <t>-922978287</t>
  </si>
  <si>
    <t>725219102</t>
  </si>
  <si>
    <t>Montáž umyvadla připevněného na šrouby do zdiva</t>
  </si>
  <si>
    <t>1829082492</t>
  </si>
  <si>
    <t>64211045</t>
  </si>
  <si>
    <t>umyvadlo keramické závěsné bílé š 550mm</t>
  </si>
  <si>
    <t>-375372427</t>
  </si>
  <si>
    <t>725220841</t>
  </si>
  <si>
    <t>Demontáž van ocelová rohová</t>
  </si>
  <si>
    <t>167255893</t>
  </si>
  <si>
    <t>725310823</t>
  </si>
  <si>
    <t>Demontáž dřez jednoduchý vestavěný v kuchyňských sestavách bez výtokových armatur</t>
  </si>
  <si>
    <t>2139235220</t>
  </si>
  <si>
    <t>725319111</t>
  </si>
  <si>
    <t>Montáž dřezu ostatních typů</t>
  </si>
  <si>
    <t>-1409408063</t>
  </si>
  <si>
    <t>55231084</t>
  </si>
  <si>
    <t>dřez nerez vestavný matný 775x480mm</t>
  </si>
  <si>
    <t>-2051029396</t>
  </si>
  <si>
    <t>725339111</t>
  </si>
  <si>
    <t>Montáž výlevky</t>
  </si>
  <si>
    <t>-1852755233</t>
  </si>
  <si>
    <t>64271101</t>
  </si>
  <si>
    <t>výlevka keramická bílá</t>
  </si>
  <si>
    <t>1141082214</t>
  </si>
  <si>
    <t>725810811</t>
  </si>
  <si>
    <t>Demontáž ventilů výtokových nástěnných</t>
  </si>
  <si>
    <t>1522992184</t>
  </si>
  <si>
    <t>725813111</t>
  </si>
  <si>
    <t>Ventil rohový bez připojovací trubičky nebo flexi hadičky G 1/2"</t>
  </si>
  <si>
    <t>-569277500</t>
  </si>
  <si>
    <t>725820801</t>
  </si>
  <si>
    <t>Demontáž baterie nástěnné do G 3 / 4</t>
  </si>
  <si>
    <t>1772907094</t>
  </si>
  <si>
    <t>725829111</t>
  </si>
  <si>
    <t>Montáž baterie stojánkové dřezové G 1/2"</t>
  </si>
  <si>
    <t>-1385565250</t>
  </si>
  <si>
    <t>55143974</t>
  </si>
  <si>
    <t>baterie dřezová páková stojánková s otáčivým ústím dl ramínka 220mm</t>
  </si>
  <si>
    <t>1153181998</t>
  </si>
  <si>
    <t>725829131</t>
  </si>
  <si>
    <t>Montáž baterie umyvadlové stojánkové G 1/2" ostatní typ</t>
  </si>
  <si>
    <t>-1675930787</t>
  </si>
  <si>
    <t>55144006</t>
  </si>
  <si>
    <t>baterie umyvadlová stojánková páková nízkotlaká otáčivé ústí</t>
  </si>
  <si>
    <t>1083662163</t>
  </si>
  <si>
    <t>725860811</t>
  </si>
  <si>
    <t>Demontáž uzávěrů zápachu jednoduchých</t>
  </si>
  <si>
    <t>-434778960</t>
  </si>
  <si>
    <t>725860812</t>
  </si>
  <si>
    <t>Demontáž uzávěrů zápachu dvojitých</t>
  </si>
  <si>
    <t>-2095431002</t>
  </si>
  <si>
    <t>998725102</t>
  </si>
  <si>
    <t>Přesun hmot tonážní pro zařizovací předměty v objektech v do 12 m</t>
  </si>
  <si>
    <t>-44138106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</si>
  <si>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</si>
  <si>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</si>
  <si>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</si>
  <si>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</si>
  <si>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1875357304</t>
  </si>
  <si>
    <t>726131041</t>
  </si>
  <si>
    <t>Instalační předstěna - klozet závěsný v 1120 mm s ovládáním zepředu do lehkých stěn s kovovou kcí</t>
  </si>
  <si>
    <t>-986071885</t>
  </si>
  <si>
    <t>998726112</t>
  </si>
  <si>
    <t>Přesun hmot tonážní pro instalační prefabrikáty v objektech v do 12 m</t>
  </si>
  <si>
    <t>-1811265571</t>
  </si>
  <si>
    <t>6 -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</si>
  <si>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</si>
  <si>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</si>
  <si>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</si>
  <si>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</si>
  <si>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</si>
  <si>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</si>
  <si>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</si>
  <si>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</si>
  <si>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</si>
  <si>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</si>
  <si>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</si>
  <si>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</si>
  <si>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</si>
  <si>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</si>
  <si>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</si>
  <si>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</si>
  <si>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1771170483</t>
  </si>
  <si>
    <t>VRN2</t>
  </si>
  <si>
    <t>Příprava staveniště</t>
  </si>
  <si>
    <t>020001000</t>
  </si>
  <si>
    <t>-1351117408</t>
  </si>
  <si>
    <t>VRN3</t>
  </si>
  <si>
    <t>Zařízení staveniště</t>
  </si>
  <si>
    <t>030001000</t>
  </si>
  <si>
    <t>26796596</t>
  </si>
  <si>
    <t>VRN4</t>
  </si>
  <si>
    <t>Inženýrská činnost</t>
  </si>
  <si>
    <t>040001000</t>
  </si>
  <si>
    <t>983306720</t>
  </si>
  <si>
    <t>VRN5</t>
  </si>
  <si>
    <t>Finanční náklady</t>
  </si>
  <si>
    <t>050001000</t>
  </si>
  <si>
    <t>968488747</t>
  </si>
  <si>
    <t>VRN6</t>
  </si>
  <si>
    <t>Územní vlivy</t>
  </si>
  <si>
    <t>060001000</t>
  </si>
  <si>
    <t>1357618000</t>
  </si>
  <si>
    <t>VRN7</t>
  </si>
  <si>
    <t>Provozní vlivy</t>
  </si>
  <si>
    <t>070001000</t>
  </si>
  <si>
    <t>458878833</t>
  </si>
  <si>
    <t>VRN8</t>
  </si>
  <si>
    <t>Přesun stavebních kapacit</t>
  </si>
  <si>
    <t>080001000</t>
  </si>
  <si>
    <t>Další náklady na pracovníky</t>
  </si>
  <si>
    <t>-424381723</t>
  </si>
  <si>
    <t>VRN9</t>
  </si>
  <si>
    <t>Ostatní náklady</t>
  </si>
  <si>
    <t>090001000</t>
  </si>
  <si>
    <t>-39212265</t>
  </si>
  <si>
    <t>SEZNAM FIGUR</t>
  </si>
  <si>
    <t>Výměra</t>
  </si>
  <si>
    <t xml:space="preserve"> 1</t>
  </si>
  <si>
    <t>Použití figury:</t>
  </si>
  <si>
    <t>4 - Větrání</t>
  </si>
  <si>
    <t>Ústřední vytápění</t>
  </si>
  <si>
    <t>Větrání</t>
  </si>
  <si>
    <t>3 - Ústřední vytápění</t>
  </si>
  <si>
    <t>5 - Elektroinstalace</t>
  </si>
  <si>
    <t>2 - Zdravotní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</si>
</sst>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5" fillId="3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topLeftCell="A79" workbookViewId="0">
      <selection activeCell="A99" sqref="A99:XFD9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s="1" customFormat="1" ht="12" customHeight="1">
      <c r="B5" s="19"/>
      <c r="D5" s="23" t="s">
        <v>14</v>
      </c>
      <c r="K5" s="217" t="s">
        <v>15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9"/>
      <c r="BE5" s="214" t="s">
        <v>16</v>
      </c>
      <c r="BS5" s="16" t="s">
        <v>6</v>
      </c>
    </row>
    <row r="6" spans="1:74" s="1" customFormat="1" ht="36.950000000000003" customHeight="1">
      <c r="B6" s="19"/>
      <c r="D6" s="25" t="s">
        <v>17</v>
      </c>
      <c r="K6" s="218" t="s">
        <v>18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9"/>
      <c r="BE6" s="215"/>
      <c r="BS6" s="16" t="s">
        <v>6</v>
      </c>
    </row>
    <row r="7" spans="1:74" s="1" customFormat="1" ht="12" customHeight="1">
      <c r="B7" s="19"/>
      <c r="D7" s="26" t="s">
        <v>19</v>
      </c>
      <c r="K7" s="24" t="s">
        <v>1</v>
      </c>
      <c r="AK7" s="26" t="s">
        <v>20</v>
      </c>
      <c r="AN7" s="24" t="s">
        <v>1</v>
      </c>
      <c r="AR7" s="19"/>
      <c r="BE7" s="215"/>
      <c r="BS7" s="16" t="s">
        <v>8</v>
      </c>
    </row>
    <row r="8" spans="1:74" s="1" customFormat="1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15"/>
      <c r="BS8" s="16" t="s">
        <v>8</v>
      </c>
    </row>
    <row r="9" spans="1:74" s="1" customFormat="1" ht="14.45" customHeight="1">
      <c r="B9" s="19"/>
      <c r="AR9" s="19"/>
      <c r="BE9" s="215"/>
      <c r="BS9" s="16" t="s">
        <v>8</v>
      </c>
    </row>
    <row r="10" spans="1:74" s="1" customFormat="1" ht="12" customHeight="1">
      <c r="B10" s="19"/>
      <c r="D10" s="26" t="s">
        <v>25</v>
      </c>
      <c r="AK10" s="26" t="s">
        <v>26</v>
      </c>
      <c r="AN10" s="24" t="s">
        <v>1</v>
      </c>
      <c r="AR10" s="19"/>
      <c r="BE10" s="215"/>
      <c r="BS10" s="16" t="s">
        <v>6</v>
      </c>
    </row>
    <row r="11" spans="1:74" s="1" customFormat="1" ht="18.399999999999999" customHeight="1">
      <c r="B11" s="19"/>
      <c r="E11" s="24" t="s">
        <v>27</v>
      </c>
      <c r="AK11" s="26" t="s">
        <v>28</v>
      </c>
      <c r="AN11" s="24" t="s">
        <v>1</v>
      </c>
      <c r="AR11" s="19"/>
      <c r="BE11" s="215"/>
      <c r="BS11" s="16" t="s">
        <v>6</v>
      </c>
    </row>
    <row r="12" spans="1:74" s="1" customFormat="1" ht="6.95" customHeight="1">
      <c r="B12" s="19"/>
      <c r="AR12" s="19"/>
      <c r="BE12" s="215"/>
      <c r="BS12" s="16" t="s">
        <v>8</v>
      </c>
    </row>
    <row r="13" spans="1:74" s="1" customFormat="1" ht="12" customHeight="1">
      <c r="B13" s="19"/>
      <c r="D13" s="26" t="s">
        <v>29</v>
      </c>
      <c r="AK13" s="26" t="s">
        <v>26</v>
      </c>
      <c r="AN13" s="28" t="s">
        <v>30</v>
      </c>
      <c r="AR13" s="19"/>
      <c r="BE13" s="215"/>
      <c r="BS13" s="16" t="s">
        <v>8</v>
      </c>
    </row>
    <row r="14" spans="1:74" ht="12.75">
      <c r="B14" s="19"/>
      <c r="E14" s="219" t="s">
        <v>30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6" t="s">
        <v>28</v>
      </c>
      <c r="AN14" s="28" t="s">
        <v>30</v>
      </c>
      <c r="AR14" s="19"/>
      <c r="BE14" s="215"/>
      <c r="BS14" s="16" t="s">
        <v>8</v>
      </c>
    </row>
    <row r="15" spans="1:74" s="1" customFormat="1" ht="6.95" customHeight="1">
      <c r="B15" s="19"/>
      <c r="AR15" s="19"/>
      <c r="BE15" s="215"/>
      <c r="BS15" s="16" t="s">
        <v>3</v>
      </c>
    </row>
    <row r="16" spans="1:74" s="1" customFormat="1" ht="12" customHeight="1">
      <c r="B16" s="19"/>
      <c r="D16" s="26" t="s">
        <v>31</v>
      </c>
      <c r="AK16" s="26" t="s">
        <v>26</v>
      </c>
      <c r="AN16" s="24" t="s">
        <v>1</v>
      </c>
      <c r="AR16" s="19"/>
      <c r="BE16" s="215"/>
      <c r="BS16" s="16" t="s">
        <v>3</v>
      </c>
    </row>
    <row r="17" spans="1:71" s="1" customFormat="1" ht="18.399999999999999" customHeight="1">
      <c r="B17" s="19"/>
      <c r="E17" s="24" t="s">
        <v>32</v>
      </c>
      <c r="AK17" s="26" t="s">
        <v>28</v>
      </c>
      <c r="AN17" s="24" t="s">
        <v>1</v>
      </c>
      <c r="AR17" s="19"/>
      <c r="BE17" s="215"/>
      <c r="BS17" s="16" t="s">
        <v>33</v>
      </c>
    </row>
    <row r="18" spans="1:71" s="1" customFormat="1" ht="6.95" customHeight="1">
      <c r="B18" s="19"/>
      <c r="AR18" s="19"/>
      <c r="BE18" s="215"/>
      <c r="BS18" s="16" t="s">
        <v>8</v>
      </c>
    </row>
    <row r="19" spans="1:71" s="1" customFormat="1" ht="12" customHeight="1">
      <c r="B19" s="19"/>
      <c r="D19" s="26" t="s">
        <v>34</v>
      </c>
      <c r="AK19" s="26" t="s">
        <v>26</v>
      </c>
      <c r="AN19" s="24" t="s">
        <v>1</v>
      </c>
      <c r="AR19" s="19"/>
      <c r="BE19" s="215"/>
      <c r="BS19" s="16" t="s">
        <v>8</v>
      </c>
    </row>
    <row r="20" spans="1:71" s="1" customFormat="1" ht="18.399999999999999" customHeight="1">
      <c r="B20" s="19"/>
      <c r="E20" s="24" t="s">
        <v>35</v>
      </c>
      <c r="AK20" s="26" t="s">
        <v>28</v>
      </c>
      <c r="AN20" s="24" t="s">
        <v>1</v>
      </c>
      <c r="AR20" s="19"/>
      <c r="BE20" s="215"/>
      <c r="BS20" s="16" t="s">
        <v>33</v>
      </c>
    </row>
    <row r="21" spans="1:71" s="1" customFormat="1" ht="6.95" customHeight="1">
      <c r="B21" s="19"/>
      <c r="AR21" s="19"/>
      <c r="BE21" s="215"/>
    </row>
    <row r="22" spans="1:71" s="1" customFormat="1" ht="12" customHeight="1">
      <c r="B22" s="19"/>
      <c r="D22" s="26" t="s">
        <v>36</v>
      </c>
      <c r="AR22" s="19"/>
      <c r="BE22" s="215"/>
    </row>
    <row r="23" spans="1:71" s="1" customFormat="1" ht="16.5" customHeight="1">
      <c r="B23" s="19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9"/>
      <c r="BE23" s="215"/>
    </row>
    <row r="24" spans="1:71" s="1" customFormat="1" ht="6.95" customHeight="1">
      <c r="B24" s="19"/>
      <c r="AR24" s="19"/>
      <c r="BE24" s="215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5"/>
    </row>
    <row r="26" spans="1:71" s="2" customFormat="1" ht="25.9" customHeight="1">
      <c r="A26" s="31"/>
      <c r="B26" s="32"/>
      <c r="C26" s="31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2">
        <f>ROUND(AG94,0)</f>
        <v>0</v>
      </c>
      <c r="AL26" s="223"/>
      <c r="AM26" s="223"/>
      <c r="AN26" s="223"/>
      <c r="AO26" s="223"/>
      <c r="AP26" s="31"/>
      <c r="AQ26" s="31"/>
      <c r="AR26" s="32"/>
      <c r="BE26" s="215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5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4" t="s">
        <v>38</v>
      </c>
      <c r="M28" s="224"/>
      <c r="N28" s="224"/>
      <c r="O28" s="224"/>
      <c r="P28" s="224"/>
      <c r="Q28" s="31"/>
      <c r="R28" s="31"/>
      <c r="S28" s="31"/>
      <c r="T28" s="31"/>
      <c r="U28" s="31"/>
      <c r="V28" s="31"/>
      <c r="W28" s="224" t="s">
        <v>39</v>
      </c>
      <c r="X28" s="224"/>
      <c r="Y28" s="224"/>
      <c r="Z28" s="224"/>
      <c r="AA28" s="224"/>
      <c r="AB28" s="224"/>
      <c r="AC28" s="224"/>
      <c r="AD28" s="224"/>
      <c r="AE28" s="224"/>
      <c r="AF28" s="31"/>
      <c r="AG28" s="31"/>
      <c r="AH28" s="31"/>
      <c r="AI28" s="31"/>
      <c r="AJ28" s="31"/>
      <c r="AK28" s="224" t="s">
        <v>40</v>
      </c>
      <c r="AL28" s="224"/>
      <c r="AM28" s="224"/>
      <c r="AN28" s="224"/>
      <c r="AO28" s="224"/>
      <c r="AP28" s="31"/>
      <c r="AQ28" s="31"/>
      <c r="AR28" s="32"/>
      <c r="BE28" s="215"/>
    </row>
    <row r="29" spans="1:71" s="3" customFormat="1" ht="14.45" customHeight="1">
      <c r="B29" s="36"/>
      <c r="D29" s="26" t="s">
        <v>41</v>
      </c>
      <c r="F29" s="26" t="s">
        <v>42</v>
      </c>
      <c r="L29" s="209">
        <v>0.21</v>
      </c>
      <c r="M29" s="208"/>
      <c r="N29" s="208"/>
      <c r="O29" s="208"/>
      <c r="P29" s="208"/>
      <c r="W29" s="207">
        <f>ROUND(AZ94, 0)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ROUND(AV94, 0)</f>
        <v>0</v>
      </c>
      <c r="AL29" s="208"/>
      <c r="AM29" s="208"/>
      <c r="AN29" s="208"/>
      <c r="AO29" s="208"/>
      <c r="AR29" s="36"/>
      <c r="BE29" s="216"/>
    </row>
    <row r="30" spans="1:71" s="3" customFormat="1" ht="14.45" customHeight="1">
      <c r="B30" s="36"/>
      <c r="F30" s="26" t="s">
        <v>43</v>
      </c>
      <c r="L30" s="209">
        <v>0.15</v>
      </c>
      <c r="M30" s="208"/>
      <c r="N30" s="208"/>
      <c r="O30" s="208"/>
      <c r="P30" s="208"/>
      <c r="W30" s="207">
        <f>ROUND(BA94, 0)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ROUND(AW94, 0)</f>
        <v>0</v>
      </c>
      <c r="AL30" s="208"/>
      <c r="AM30" s="208"/>
      <c r="AN30" s="208"/>
      <c r="AO30" s="208"/>
      <c r="AR30" s="36"/>
      <c r="BE30" s="216"/>
    </row>
    <row r="31" spans="1:71" s="3" customFormat="1" ht="14.45" hidden="1" customHeight="1">
      <c r="B31" s="36"/>
      <c r="F31" s="26" t="s">
        <v>44</v>
      </c>
      <c r="L31" s="209">
        <v>0.21</v>
      </c>
      <c r="M31" s="208"/>
      <c r="N31" s="208"/>
      <c r="O31" s="208"/>
      <c r="P31" s="208"/>
      <c r="W31" s="207">
        <f>ROUND(BB94, 0)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6"/>
      <c r="BE31" s="216"/>
    </row>
    <row r="32" spans="1:71" s="3" customFormat="1" ht="14.45" hidden="1" customHeight="1">
      <c r="B32" s="36"/>
      <c r="F32" s="26" t="s">
        <v>45</v>
      </c>
      <c r="L32" s="209">
        <v>0.15</v>
      </c>
      <c r="M32" s="208"/>
      <c r="N32" s="208"/>
      <c r="O32" s="208"/>
      <c r="P32" s="208"/>
      <c r="W32" s="207">
        <f>ROUND(BC94, 0)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6"/>
      <c r="BE32" s="216"/>
    </row>
    <row r="33" spans="1:57" s="3" customFormat="1" ht="14.45" hidden="1" customHeight="1">
      <c r="B33" s="36"/>
      <c r="F33" s="26" t="s">
        <v>46</v>
      </c>
      <c r="L33" s="209">
        <v>0</v>
      </c>
      <c r="M33" s="208"/>
      <c r="N33" s="208"/>
      <c r="O33" s="208"/>
      <c r="P33" s="208"/>
      <c r="W33" s="207">
        <f>ROUND(BD94, 0)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6"/>
      <c r="BE33" s="21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5"/>
    </row>
    <row r="35" spans="1:57" s="2" customFormat="1" ht="25.9" customHeight="1">
      <c r="A35" s="31"/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13" t="s">
        <v>49</v>
      </c>
      <c r="Y35" s="211"/>
      <c r="Z35" s="211"/>
      <c r="AA35" s="211"/>
      <c r="AB35" s="211"/>
      <c r="AC35" s="39"/>
      <c r="AD35" s="39"/>
      <c r="AE35" s="39"/>
      <c r="AF35" s="39"/>
      <c r="AG35" s="39"/>
      <c r="AH35" s="39"/>
      <c r="AI35" s="39"/>
      <c r="AJ35" s="39"/>
      <c r="AK35" s="210">
        <f>SUM(AK26:AK33)</f>
        <v>0</v>
      </c>
      <c r="AL35" s="211"/>
      <c r="AM35" s="211"/>
      <c r="AN35" s="211"/>
      <c r="AO35" s="212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50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51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52</v>
      </c>
      <c r="AI60" s="34"/>
      <c r="AJ60" s="34"/>
      <c r="AK60" s="34"/>
      <c r="AL60" s="34"/>
      <c r="AM60" s="44" t="s">
        <v>53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54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55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52</v>
      </c>
      <c r="AI75" s="34"/>
      <c r="AJ75" s="34"/>
      <c r="AK75" s="34"/>
      <c r="AL75" s="34"/>
      <c r="AM75" s="44" t="s">
        <v>53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14</v>
      </c>
      <c r="L84" s="4" t="str">
        <f>K5</f>
        <v>Projektis263</v>
      </c>
      <c r="AR84" s="50"/>
    </row>
    <row r="85" spans="1:91" s="5" customFormat="1" ht="36.950000000000003" customHeight="1">
      <c r="B85" s="51"/>
      <c r="C85" s="52" t="s">
        <v>17</v>
      </c>
      <c r="L85" s="235" t="str">
        <f>K6</f>
        <v>Přestavba bytu školníka na kanceláře MŠ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21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Dvůr Králové nad Labem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23</v>
      </c>
      <c r="AJ87" s="31"/>
      <c r="AK87" s="31"/>
      <c r="AL87" s="31"/>
      <c r="AM87" s="237" t="str">
        <f>IF(AN8= "","",AN8)</f>
        <v>27. 8. 2020</v>
      </c>
      <c r="AN87" s="237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25.7" customHeight="1">
      <c r="A89" s="31"/>
      <c r="B89" s="32"/>
      <c r="C89" s="26" t="s">
        <v>25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Dvůr Králové n.L., nám. TGM č.p. 38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31</v>
      </c>
      <c r="AJ89" s="31"/>
      <c r="AK89" s="31"/>
      <c r="AL89" s="31"/>
      <c r="AM89" s="238" t="str">
        <f>IF(E17="","",E17)</f>
        <v>Projektis spol. s r.o., Legionářská 562, D.K.n.L.</v>
      </c>
      <c r="AN89" s="239"/>
      <c r="AO89" s="239"/>
      <c r="AP89" s="239"/>
      <c r="AQ89" s="31"/>
      <c r="AR89" s="32"/>
      <c r="AS89" s="240" t="s">
        <v>57</v>
      </c>
      <c r="AT89" s="241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29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34</v>
      </c>
      <c r="AJ90" s="31"/>
      <c r="AK90" s="31"/>
      <c r="AL90" s="31"/>
      <c r="AM90" s="238" t="str">
        <f>IF(E20="","",E20)</f>
        <v>ing. V. Švehla</v>
      </c>
      <c r="AN90" s="239"/>
      <c r="AO90" s="239"/>
      <c r="AP90" s="239"/>
      <c r="AQ90" s="31"/>
      <c r="AR90" s="32"/>
      <c r="AS90" s="242"/>
      <c r="AT90" s="243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42"/>
      <c r="AT91" s="243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30" t="s">
        <v>58</v>
      </c>
      <c r="D92" s="231"/>
      <c r="E92" s="231"/>
      <c r="F92" s="231"/>
      <c r="G92" s="231"/>
      <c r="H92" s="59"/>
      <c r="I92" s="233" t="s">
        <v>59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2" t="s">
        <v>60</v>
      </c>
      <c r="AH92" s="231"/>
      <c r="AI92" s="231"/>
      <c r="AJ92" s="231"/>
      <c r="AK92" s="231"/>
      <c r="AL92" s="231"/>
      <c r="AM92" s="231"/>
      <c r="AN92" s="233" t="s">
        <v>61</v>
      </c>
      <c r="AO92" s="231"/>
      <c r="AP92" s="234"/>
      <c r="AQ92" s="60" t="s">
        <v>62</v>
      </c>
      <c r="AR92" s="32"/>
      <c r="AS92" s="61" t="s">
        <v>63</v>
      </c>
      <c r="AT92" s="62" t="s">
        <v>64</v>
      </c>
      <c r="AU92" s="62" t="s">
        <v>65</v>
      </c>
      <c r="AV92" s="62" t="s">
        <v>66</v>
      </c>
      <c r="AW92" s="62" t="s">
        <v>67</v>
      </c>
      <c r="AX92" s="62" t="s">
        <v>68</v>
      </c>
      <c r="AY92" s="62" t="s">
        <v>69</v>
      </c>
      <c r="AZ92" s="62" t="s">
        <v>70</v>
      </c>
      <c r="BA92" s="62" t="s">
        <v>71</v>
      </c>
      <c r="BB92" s="62" t="s">
        <v>72</v>
      </c>
      <c r="BC92" s="62" t="s">
        <v>73</v>
      </c>
      <c r="BD92" s="63" t="s">
        <v>74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75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8">
        <f>ROUND(SUM(AG95:AG100),0)</f>
        <v>0</v>
      </c>
      <c r="AH94" s="228"/>
      <c r="AI94" s="228"/>
      <c r="AJ94" s="228"/>
      <c r="AK94" s="228"/>
      <c r="AL94" s="228"/>
      <c r="AM94" s="228"/>
      <c r="AN94" s="229">
        <f t="shared" ref="AN94:AN100" si="0">SUM(AG94,AT94)</f>
        <v>0</v>
      </c>
      <c r="AO94" s="229"/>
      <c r="AP94" s="229"/>
      <c r="AQ94" s="71" t="s">
        <v>1</v>
      </c>
      <c r="AR94" s="67"/>
      <c r="AS94" s="72">
        <f>ROUND(SUM(AS95:AS100),0)</f>
        <v>0</v>
      </c>
      <c r="AT94" s="73">
        <f t="shared" ref="AT94:AT100" si="1">ROUND(SUM(AV94:AW94),0)</f>
        <v>0</v>
      </c>
      <c r="AU94" s="74">
        <f>ROUND(SUM(AU95:AU100),5)</f>
        <v>0</v>
      </c>
      <c r="AV94" s="73">
        <f>ROUND(AZ94*L29,0)</f>
        <v>0</v>
      </c>
      <c r="AW94" s="73">
        <f>ROUND(BA94*L30,0)</f>
        <v>0</v>
      </c>
      <c r="AX94" s="73">
        <f>ROUND(BB94*L29,0)</f>
        <v>0</v>
      </c>
      <c r="AY94" s="73">
        <f>ROUND(BC94*L30,0)</f>
        <v>0</v>
      </c>
      <c r="AZ94" s="73">
        <f>ROUND(SUM(AZ95:AZ100),0)</f>
        <v>0</v>
      </c>
      <c r="BA94" s="73">
        <f>ROUND(SUM(BA95:BA100),0)</f>
        <v>0</v>
      </c>
      <c r="BB94" s="73">
        <f>ROUND(SUM(BB95:BB100),0)</f>
        <v>0</v>
      </c>
      <c r="BC94" s="73">
        <f>ROUND(SUM(BC95:BC100),0)</f>
        <v>0</v>
      </c>
      <c r="BD94" s="75">
        <f>ROUND(SUM(BD95:BD100),0)</f>
        <v>0</v>
      </c>
      <c r="BS94" s="76" t="s">
        <v>76</v>
      </c>
      <c r="BT94" s="76" t="s">
        <v>77</v>
      </c>
      <c r="BU94" s="77" t="s">
        <v>78</v>
      </c>
      <c r="BV94" s="76" t="s">
        <v>79</v>
      </c>
      <c r="BW94" s="76" t="s">
        <v>4</v>
      </c>
      <c r="BX94" s="76" t="s">
        <v>80</v>
      </c>
      <c r="CL94" s="76" t="s">
        <v>1</v>
      </c>
    </row>
    <row r="95" spans="1:91" s="7" customFormat="1" ht="16.5" customHeight="1">
      <c r="A95" s="78" t="s">
        <v>81</v>
      </c>
      <c r="B95" s="79"/>
      <c r="C95" s="80"/>
      <c r="D95" s="227" t="s">
        <v>8</v>
      </c>
      <c r="E95" s="227"/>
      <c r="F95" s="227"/>
      <c r="G95" s="227"/>
      <c r="H95" s="227"/>
      <c r="I95" s="81"/>
      <c r="J95" s="227" t="s">
        <v>82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'1 - Stavební část '!J30</f>
        <v>0</v>
      </c>
      <c r="AH95" s="226"/>
      <c r="AI95" s="226"/>
      <c r="AJ95" s="226"/>
      <c r="AK95" s="226"/>
      <c r="AL95" s="226"/>
      <c r="AM95" s="226"/>
      <c r="AN95" s="225">
        <f t="shared" si="0"/>
        <v>0</v>
      </c>
      <c r="AO95" s="226"/>
      <c r="AP95" s="226"/>
      <c r="AQ95" s="82" t="s">
        <v>83</v>
      </c>
      <c r="AR95" s="79"/>
      <c r="AS95" s="83">
        <v>0</v>
      </c>
      <c r="AT95" s="84">
        <f t="shared" si="1"/>
        <v>0</v>
      </c>
      <c r="AU95" s="85">
        <f>'1 - Stavební část '!P136</f>
        <v>0</v>
      </c>
      <c r="AV95" s="84">
        <f>'1 - Stavební část '!J33</f>
        <v>0</v>
      </c>
      <c r="AW95" s="84">
        <f>'1 - Stavební část '!J34</f>
        <v>0</v>
      </c>
      <c r="AX95" s="84">
        <f>'1 - Stavební část '!J35</f>
        <v>0</v>
      </c>
      <c r="AY95" s="84">
        <f>'1 - Stavební část '!J36</f>
        <v>0</v>
      </c>
      <c r="AZ95" s="84">
        <f>'1 - Stavební část '!F33</f>
        <v>0</v>
      </c>
      <c r="BA95" s="84">
        <f>'1 - Stavební část '!F34</f>
        <v>0</v>
      </c>
      <c r="BB95" s="84">
        <f>'1 - Stavební část '!F35</f>
        <v>0</v>
      </c>
      <c r="BC95" s="84">
        <f>'1 - Stavební část '!F36</f>
        <v>0</v>
      </c>
      <c r="BD95" s="86">
        <f>'1 - Stavební část '!F37</f>
        <v>0</v>
      </c>
      <c r="BT95" s="87" t="s">
        <v>8</v>
      </c>
      <c r="BV95" s="87" t="s">
        <v>79</v>
      </c>
      <c r="BW95" s="87" t="s">
        <v>84</v>
      </c>
      <c r="BX95" s="87" t="s">
        <v>4</v>
      </c>
      <c r="CL95" s="87" t="s">
        <v>1</v>
      </c>
      <c r="CM95" s="87" t="s">
        <v>85</v>
      </c>
    </row>
    <row r="96" spans="1:91" s="7" customFormat="1" ht="16.5" customHeight="1">
      <c r="A96" s="78" t="s">
        <v>81</v>
      </c>
      <c r="B96" s="79"/>
      <c r="C96" s="80"/>
      <c r="D96" s="227">
        <v>2</v>
      </c>
      <c r="E96" s="227"/>
      <c r="F96" s="227"/>
      <c r="G96" s="227"/>
      <c r="H96" s="227"/>
      <c r="I96" s="81"/>
      <c r="J96" s="227" t="s">
        <v>94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5">
        <f>'2 - Zdravotní technika'!J30</f>
        <v>0</v>
      </c>
      <c r="AH96" s="226"/>
      <c r="AI96" s="226"/>
      <c r="AJ96" s="226"/>
      <c r="AK96" s="226"/>
      <c r="AL96" s="226"/>
      <c r="AM96" s="226"/>
      <c r="AN96" s="225">
        <f>SUM(AG96,AT96)</f>
        <v>0</v>
      </c>
      <c r="AO96" s="226"/>
      <c r="AP96" s="226"/>
      <c r="AQ96" s="82" t="s">
        <v>83</v>
      </c>
      <c r="AR96" s="79"/>
      <c r="AS96" s="83">
        <v>0</v>
      </c>
      <c r="AT96" s="84">
        <f>ROUND(SUM(AV96:AW96),0)</f>
        <v>0</v>
      </c>
      <c r="AU96" s="85">
        <f>'2 - Zdravotní technika'!P121</f>
        <v>0</v>
      </c>
      <c r="AV96" s="84">
        <f>'2 - Zdravotní technika'!J33</f>
        <v>0</v>
      </c>
      <c r="AW96" s="84">
        <f>'2 - Zdravotní technika'!J34</f>
        <v>0</v>
      </c>
      <c r="AX96" s="84">
        <f>'2 - Zdravotní technika'!J35</f>
        <v>0</v>
      </c>
      <c r="AY96" s="84">
        <f>'2 - Zdravotní technika'!J36</f>
        <v>0</v>
      </c>
      <c r="AZ96" s="84">
        <f>'2 - Zdravotní technika'!F33</f>
        <v>0</v>
      </c>
      <c r="BA96" s="84">
        <f>'2 - Zdravotní technika'!F34</f>
        <v>0</v>
      </c>
      <c r="BB96" s="84">
        <f>'2 - Zdravotní technika'!F35</f>
        <v>0</v>
      </c>
      <c r="BC96" s="84">
        <f>'2 - Zdravotní technika'!F36</f>
        <v>0</v>
      </c>
      <c r="BD96" s="86">
        <f>'2 - Zdravotní technika'!F37</f>
        <v>0</v>
      </c>
      <c r="BT96" s="87" t="s">
        <v>8</v>
      </c>
      <c r="BV96" s="87" t="s">
        <v>79</v>
      </c>
      <c r="BW96" s="87" t="s">
        <v>95</v>
      </c>
      <c r="BX96" s="87" t="s">
        <v>4</v>
      </c>
      <c r="CL96" s="87" t="s">
        <v>1</v>
      </c>
      <c r="CM96" s="87" t="s">
        <v>85</v>
      </c>
    </row>
    <row r="97" spans="1:91" s="7" customFormat="1" ht="16.5" customHeight="1">
      <c r="A97" s="78" t="s">
        <v>81</v>
      </c>
      <c r="B97" s="79"/>
      <c r="C97" s="80"/>
      <c r="D97" s="227">
        <v>3</v>
      </c>
      <c r="E97" s="227"/>
      <c r="F97" s="227"/>
      <c r="G97" s="227"/>
      <c r="H97" s="227"/>
      <c r="I97" s="81"/>
      <c r="J97" s="227" t="s">
        <v>1064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5">
        <f>'3 - Ústřední vytápění'!J30</f>
        <v>0</v>
      </c>
      <c r="AH97" s="226"/>
      <c r="AI97" s="226"/>
      <c r="AJ97" s="226"/>
      <c r="AK97" s="226"/>
      <c r="AL97" s="226"/>
      <c r="AM97" s="226"/>
      <c r="AN97" s="225">
        <f t="shared" si="0"/>
        <v>0</v>
      </c>
      <c r="AO97" s="226"/>
      <c r="AP97" s="226"/>
      <c r="AQ97" s="82" t="s">
        <v>83</v>
      </c>
      <c r="AR97" s="79"/>
      <c r="AS97" s="83">
        <v>0</v>
      </c>
      <c r="AT97" s="84">
        <f t="shared" si="1"/>
        <v>0</v>
      </c>
      <c r="AU97" s="85">
        <f>'3 - Ústřední vytápění'!P124</f>
        <v>0</v>
      </c>
      <c r="AV97" s="84">
        <f>'3 - Ústřední vytápění'!J33</f>
        <v>0</v>
      </c>
      <c r="AW97" s="84">
        <f>'3 - Ústřední vytápění'!J34</f>
        <v>0</v>
      </c>
      <c r="AX97" s="84">
        <f>'3 - Ústřední vytápění'!J35</f>
        <v>0</v>
      </c>
      <c r="AY97" s="84">
        <f>'3 - Ústřední vytápění'!J36</f>
        <v>0</v>
      </c>
      <c r="AZ97" s="84">
        <f>'3 - Ústřední vytápění'!F33</f>
        <v>0</v>
      </c>
      <c r="BA97" s="84">
        <f>'3 - Ústřední vytápění'!F34</f>
        <v>0</v>
      </c>
      <c r="BB97" s="84">
        <f>'3 - Ústřední vytápění'!F35</f>
        <v>0</v>
      </c>
      <c r="BC97" s="84">
        <f>'3 - Ústřední vytápění'!F36</f>
        <v>0</v>
      </c>
      <c r="BD97" s="86">
        <f>'3 - Ústřední vytápění'!F37</f>
        <v>0</v>
      </c>
      <c r="BT97" s="87" t="s">
        <v>8</v>
      </c>
      <c r="BV97" s="87" t="s">
        <v>79</v>
      </c>
      <c r="BW97" s="87" t="s">
        <v>86</v>
      </c>
      <c r="BX97" s="87" t="s">
        <v>4</v>
      </c>
      <c r="CL97" s="87" t="s">
        <v>1</v>
      </c>
      <c r="CM97" s="87" t="s">
        <v>85</v>
      </c>
    </row>
    <row r="98" spans="1:91" s="7" customFormat="1" ht="16.5" customHeight="1">
      <c r="A98" s="78" t="s">
        <v>81</v>
      </c>
      <c r="B98" s="79"/>
      <c r="C98" s="80"/>
      <c r="D98" s="227" t="s">
        <v>90</v>
      </c>
      <c r="E98" s="227"/>
      <c r="F98" s="227"/>
      <c r="G98" s="227"/>
      <c r="H98" s="227"/>
      <c r="I98" s="81"/>
      <c r="J98" s="227" t="s">
        <v>1065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5">
        <f>'4 - Větrání'!J30</f>
        <v>0</v>
      </c>
      <c r="AH98" s="226"/>
      <c r="AI98" s="226"/>
      <c r="AJ98" s="226"/>
      <c r="AK98" s="226"/>
      <c r="AL98" s="226"/>
      <c r="AM98" s="226"/>
      <c r="AN98" s="225">
        <f t="shared" si="0"/>
        <v>0</v>
      </c>
      <c r="AO98" s="226"/>
      <c r="AP98" s="226"/>
      <c r="AQ98" s="82" t="s">
        <v>83</v>
      </c>
      <c r="AR98" s="79"/>
      <c r="AS98" s="83">
        <v>0</v>
      </c>
      <c r="AT98" s="84">
        <f t="shared" si="1"/>
        <v>0</v>
      </c>
      <c r="AU98" s="85">
        <f>'4 - Větrání'!P119</f>
        <v>0</v>
      </c>
      <c r="AV98" s="84">
        <f>'4 - Větrání'!J33</f>
        <v>0</v>
      </c>
      <c r="AW98" s="84">
        <f>'4 - Větrání'!J34</f>
        <v>0</v>
      </c>
      <c r="AX98" s="84">
        <f>'4 - Větrání'!J35</f>
        <v>0</v>
      </c>
      <c r="AY98" s="84">
        <f>'4 - Větrání'!J36</f>
        <v>0</v>
      </c>
      <c r="AZ98" s="84">
        <f>'4 - Větrání'!F33</f>
        <v>0</v>
      </c>
      <c r="BA98" s="84">
        <f>'4 - Větrání'!F34</f>
        <v>0</v>
      </c>
      <c r="BB98" s="84">
        <f>'4 - Větrání'!F35</f>
        <v>0</v>
      </c>
      <c r="BC98" s="84">
        <f>'4 - Větrání'!F36</f>
        <v>0</v>
      </c>
      <c r="BD98" s="86">
        <f>'4 - Větrání'!F37</f>
        <v>0</v>
      </c>
      <c r="BT98" s="87" t="s">
        <v>8</v>
      </c>
      <c r="BV98" s="87" t="s">
        <v>79</v>
      </c>
      <c r="BW98" s="87" t="s">
        <v>92</v>
      </c>
      <c r="BX98" s="87" t="s">
        <v>4</v>
      </c>
      <c r="CL98" s="87" t="s">
        <v>1</v>
      </c>
      <c r="CM98" s="87" t="s">
        <v>85</v>
      </c>
    </row>
    <row r="99" spans="1:91" s="7" customFormat="1" ht="16.5" customHeight="1">
      <c r="A99" s="78" t="s">
        <v>81</v>
      </c>
      <c r="B99" s="79"/>
      <c r="C99" s="80"/>
      <c r="D99" s="227">
        <v>5</v>
      </c>
      <c r="E99" s="227"/>
      <c r="F99" s="227"/>
      <c r="G99" s="227"/>
      <c r="H99" s="227"/>
      <c r="I99" s="81"/>
      <c r="J99" s="227" t="s">
        <v>88</v>
      </c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  <c r="AF99" s="227"/>
      <c r="AG99" s="225">
        <f>'5 - Elektroinstalace'!J30</f>
        <v>0</v>
      </c>
      <c r="AH99" s="226"/>
      <c r="AI99" s="226"/>
      <c r="AJ99" s="226"/>
      <c r="AK99" s="226"/>
      <c r="AL99" s="226"/>
      <c r="AM99" s="226"/>
      <c r="AN99" s="225">
        <f>SUM(AG99,AT99)</f>
        <v>0</v>
      </c>
      <c r="AO99" s="226"/>
      <c r="AP99" s="226"/>
      <c r="AQ99" s="82" t="s">
        <v>83</v>
      </c>
      <c r="AR99" s="79"/>
      <c r="AS99" s="83">
        <v>0</v>
      </c>
      <c r="AT99" s="84">
        <f>ROUND(SUM(AV99:AW99),0)</f>
        <v>0</v>
      </c>
      <c r="AU99" s="85">
        <f>'5 - Elektroinstalace'!P118</f>
        <v>0</v>
      </c>
      <c r="AV99" s="84">
        <f>'5 - Elektroinstalace'!J33</f>
        <v>0</v>
      </c>
      <c r="AW99" s="84">
        <f>'5 - Elektroinstalace'!J34</f>
        <v>0</v>
      </c>
      <c r="AX99" s="84">
        <f>'5 - Elektroinstalace'!J35</f>
        <v>0</v>
      </c>
      <c r="AY99" s="84">
        <f>'5 - Elektroinstalace'!J36</f>
        <v>0</v>
      </c>
      <c r="AZ99" s="84">
        <f>'5 - Elektroinstalace'!F33</f>
        <v>0</v>
      </c>
      <c r="BA99" s="84">
        <f>'5 - Elektroinstalace'!F34</f>
        <v>0</v>
      </c>
      <c r="BB99" s="84">
        <f>'5 - Elektroinstalace'!F35</f>
        <v>0</v>
      </c>
      <c r="BC99" s="84">
        <f>'5 - Elektroinstalace'!F36</f>
        <v>0</v>
      </c>
      <c r="BD99" s="86">
        <f>'5 - Elektroinstalace'!F37</f>
        <v>0</v>
      </c>
      <c r="BT99" s="87" t="s">
        <v>8</v>
      </c>
      <c r="BV99" s="87" t="s">
        <v>79</v>
      </c>
      <c r="BW99" s="87" t="s">
        <v>89</v>
      </c>
      <c r="BX99" s="87" t="s">
        <v>4</v>
      </c>
      <c r="CL99" s="87" t="s">
        <v>1</v>
      </c>
      <c r="CM99" s="87" t="s">
        <v>85</v>
      </c>
    </row>
    <row r="100" spans="1:91" s="7" customFormat="1" ht="16.5" customHeight="1">
      <c r="A100" s="78" t="s">
        <v>81</v>
      </c>
      <c r="B100" s="79"/>
      <c r="C100" s="80"/>
      <c r="D100" s="227" t="s">
        <v>96</v>
      </c>
      <c r="E100" s="227"/>
      <c r="F100" s="227"/>
      <c r="G100" s="227"/>
      <c r="H100" s="227"/>
      <c r="I100" s="81"/>
      <c r="J100" s="227" t="s">
        <v>97</v>
      </c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  <c r="AF100" s="227"/>
      <c r="AG100" s="225">
        <f>'6 - Vedlejší náklady'!J30</f>
        <v>0</v>
      </c>
      <c r="AH100" s="226"/>
      <c r="AI100" s="226"/>
      <c r="AJ100" s="226"/>
      <c r="AK100" s="226"/>
      <c r="AL100" s="226"/>
      <c r="AM100" s="226"/>
      <c r="AN100" s="225">
        <f t="shared" si="0"/>
        <v>0</v>
      </c>
      <c r="AO100" s="226"/>
      <c r="AP100" s="226"/>
      <c r="AQ100" s="82" t="s">
        <v>83</v>
      </c>
      <c r="AR100" s="79"/>
      <c r="AS100" s="88">
        <v>0</v>
      </c>
      <c r="AT100" s="89">
        <f t="shared" si="1"/>
        <v>0</v>
      </c>
      <c r="AU100" s="90">
        <f>'6 - Vedlejší náklady'!P126</f>
        <v>0</v>
      </c>
      <c r="AV100" s="89">
        <f>'6 - Vedlejší náklady'!J33</f>
        <v>0</v>
      </c>
      <c r="AW100" s="89">
        <f>'6 - Vedlejší náklady'!J34</f>
        <v>0</v>
      </c>
      <c r="AX100" s="89">
        <f>'6 - Vedlejší náklady'!J35</f>
        <v>0</v>
      </c>
      <c r="AY100" s="89">
        <f>'6 - Vedlejší náklady'!J36</f>
        <v>0</v>
      </c>
      <c r="AZ100" s="89">
        <f>'6 - Vedlejší náklady'!F33</f>
        <v>0</v>
      </c>
      <c r="BA100" s="89">
        <f>'6 - Vedlejší náklady'!F34</f>
        <v>0</v>
      </c>
      <c r="BB100" s="89">
        <f>'6 - Vedlejší náklady'!F35</f>
        <v>0</v>
      </c>
      <c r="BC100" s="89">
        <f>'6 - Vedlejší náklady'!F36</f>
        <v>0</v>
      </c>
      <c r="BD100" s="91">
        <f>'6 - Vedlejší náklady'!F37</f>
        <v>0</v>
      </c>
      <c r="BT100" s="87" t="s">
        <v>8</v>
      </c>
      <c r="BV100" s="87" t="s">
        <v>79</v>
      </c>
      <c r="BW100" s="87" t="s">
        <v>98</v>
      </c>
      <c r="BX100" s="87" t="s">
        <v>4</v>
      </c>
      <c r="CL100" s="87" t="s">
        <v>1</v>
      </c>
      <c r="CM100" s="87" t="s">
        <v>85</v>
      </c>
    </row>
    <row r="101" spans="1:91" s="2" customFormat="1" ht="30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  <row r="102" spans="1:91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</sheetData>
  <mergeCells count="62">
    <mergeCell ref="AS89:AT91"/>
    <mergeCell ref="AM90:AP90"/>
    <mergeCell ref="D99:H99"/>
    <mergeCell ref="J99:AF99"/>
    <mergeCell ref="AG99:AM99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6:AP96"/>
    <mergeCell ref="AG96:AM96"/>
    <mergeCell ref="D96:H96"/>
    <mergeCell ref="J96:AF96"/>
    <mergeCell ref="J97:AF97"/>
    <mergeCell ref="D97:H97"/>
    <mergeCell ref="AG97:AM97"/>
    <mergeCell ref="AN97:AP97"/>
    <mergeCell ref="AK30:AO30"/>
    <mergeCell ref="L30:P30"/>
    <mergeCell ref="W30:AE30"/>
    <mergeCell ref="L31:P31"/>
    <mergeCell ref="AN100:AP100"/>
    <mergeCell ref="AG100:AM100"/>
    <mergeCell ref="AN99:AP99"/>
    <mergeCell ref="AN92:AP92"/>
    <mergeCell ref="AN95:AP95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1 - Stavební část '!C2" display="/"/>
    <hyperlink ref="A97" location="'2 - Vytápění'!C2" display="/"/>
    <hyperlink ref="A99" location="'3 - Elektroinstalace'!C2" display="/"/>
    <hyperlink ref="A98" location="'4 - Vzduchotechnika'!C2" display="/"/>
    <hyperlink ref="A96" location="'5 - Zdravotní technika'!C2" display="/"/>
    <hyperlink ref="A100" location="'6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84</v>
      </c>
      <c r="AZ2" s="92" t="s">
        <v>99</v>
      </c>
      <c r="BA2" s="92" t="s">
        <v>100</v>
      </c>
      <c r="BB2" s="92" t="s">
        <v>1</v>
      </c>
      <c r="BC2" s="92" t="s">
        <v>101</v>
      </c>
      <c r="BD2" s="92" t="s">
        <v>85</v>
      </c>
    </row>
    <row r="3" spans="1:5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  <c r="AZ3" s="92" t="s">
        <v>102</v>
      </c>
      <c r="BA3" s="92" t="s">
        <v>103</v>
      </c>
      <c r="BB3" s="92" t="s">
        <v>1</v>
      </c>
      <c r="BC3" s="92" t="s">
        <v>104</v>
      </c>
      <c r="BD3" s="92" t="s">
        <v>85</v>
      </c>
    </row>
    <row r="4" spans="1:56" s="1" customFormat="1" ht="24.95" customHeight="1">
      <c r="B4" s="19"/>
      <c r="D4" s="20" t="s">
        <v>105</v>
      </c>
      <c r="L4" s="19"/>
      <c r="M4" s="93" t="s">
        <v>11</v>
      </c>
      <c r="AT4" s="16" t="s">
        <v>3</v>
      </c>
      <c r="AZ4" s="92" t="s">
        <v>106</v>
      </c>
      <c r="BA4" s="92" t="s">
        <v>107</v>
      </c>
      <c r="BB4" s="92" t="s">
        <v>1</v>
      </c>
      <c r="BC4" s="92" t="s">
        <v>108</v>
      </c>
      <c r="BD4" s="92" t="s">
        <v>85</v>
      </c>
    </row>
    <row r="5" spans="1:56" s="1" customFormat="1" ht="6.95" customHeight="1">
      <c r="B5" s="19"/>
      <c r="L5" s="19"/>
      <c r="AZ5" s="92" t="s">
        <v>109</v>
      </c>
      <c r="BA5" s="92" t="s">
        <v>110</v>
      </c>
      <c r="BB5" s="92" t="s">
        <v>1</v>
      </c>
      <c r="BC5" s="92" t="s">
        <v>111</v>
      </c>
      <c r="BD5" s="92" t="s">
        <v>85</v>
      </c>
    </row>
    <row r="6" spans="1:56" s="1" customFormat="1" ht="12" customHeight="1">
      <c r="B6" s="19"/>
      <c r="D6" s="26" t="s">
        <v>17</v>
      </c>
      <c r="L6" s="19"/>
      <c r="AZ6" s="92" t="s">
        <v>112</v>
      </c>
      <c r="BA6" s="92" t="s">
        <v>113</v>
      </c>
      <c r="BB6" s="92" t="s">
        <v>1</v>
      </c>
      <c r="BC6" s="92" t="s">
        <v>114</v>
      </c>
      <c r="BD6" s="92" t="s">
        <v>85</v>
      </c>
    </row>
    <row r="7" spans="1:56" s="1" customFormat="1" ht="16.5" customHeight="1">
      <c r="B7" s="19"/>
      <c r="E7" s="245" t="str">
        <f>'Rekapitulace stavby'!K6</f>
        <v>Přestavba bytu školníka na kanceláře MŠ</v>
      </c>
      <c r="F7" s="246"/>
      <c r="G7" s="246"/>
      <c r="H7" s="246"/>
      <c r="L7" s="19"/>
      <c r="AZ7" s="92" t="s">
        <v>115</v>
      </c>
      <c r="BA7" s="92" t="s">
        <v>116</v>
      </c>
      <c r="BB7" s="92" t="s">
        <v>1</v>
      </c>
      <c r="BC7" s="92" t="s">
        <v>117</v>
      </c>
      <c r="BD7" s="92" t="s">
        <v>85</v>
      </c>
    </row>
    <row r="8" spans="1:56" s="2" customFormat="1" ht="12" customHeight="1">
      <c r="A8" s="31"/>
      <c r="B8" s="32"/>
      <c r="C8" s="31"/>
      <c r="D8" s="26" t="s">
        <v>118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Z8" s="92" t="s">
        <v>119</v>
      </c>
      <c r="BA8" s="92" t="s">
        <v>120</v>
      </c>
      <c r="BB8" s="92" t="s">
        <v>1</v>
      </c>
      <c r="BC8" s="92" t="s">
        <v>121</v>
      </c>
      <c r="BD8" s="92" t="s">
        <v>85</v>
      </c>
    </row>
    <row r="9" spans="1:56" s="2" customFormat="1" ht="16.5" customHeight="1">
      <c r="A9" s="31"/>
      <c r="B9" s="32"/>
      <c r="C9" s="31"/>
      <c r="D9" s="31"/>
      <c r="E9" s="235" t="s">
        <v>122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Z9" s="92" t="s">
        <v>123</v>
      </c>
      <c r="BA9" s="92" t="s">
        <v>124</v>
      </c>
      <c r="BB9" s="92" t="s">
        <v>1</v>
      </c>
      <c r="BC9" s="92" t="s">
        <v>125</v>
      </c>
      <c r="BD9" s="92" t="s">
        <v>85</v>
      </c>
    </row>
    <row r="10" spans="1:5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Z10" s="92" t="s">
        <v>126</v>
      </c>
      <c r="BA10" s="92" t="s">
        <v>127</v>
      </c>
      <c r="BB10" s="92" t="s">
        <v>1</v>
      </c>
      <c r="BC10" s="92" t="s">
        <v>128</v>
      </c>
      <c r="BD10" s="92" t="s">
        <v>85</v>
      </c>
    </row>
    <row r="11" spans="1:5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Z11" s="92" t="s">
        <v>129</v>
      </c>
      <c r="BA11" s="92" t="s">
        <v>130</v>
      </c>
      <c r="BB11" s="92" t="s">
        <v>1</v>
      </c>
      <c r="BC11" s="92" t="s">
        <v>125</v>
      </c>
      <c r="BD11" s="92" t="s">
        <v>85</v>
      </c>
    </row>
    <row r="12" spans="1:5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27. 8. 2020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Z12" s="92" t="s">
        <v>131</v>
      </c>
      <c r="BA12" s="92" t="s">
        <v>132</v>
      </c>
      <c r="BB12" s="92" t="s">
        <v>1</v>
      </c>
      <c r="BC12" s="92" t="s">
        <v>133</v>
      </c>
      <c r="BD12" s="92" t="s">
        <v>85</v>
      </c>
    </row>
    <row r="13" spans="1:5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7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32</v>
      </c>
      <c r="F21" s="31"/>
      <c r="G21" s="31"/>
      <c r="H21" s="31"/>
      <c r="I21" s="26" t="s">
        <v>28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35</v>
      </c>
      <c r="F24" s="31"/>
      <c r="G24" s="31"/>
      <c r="H24" s="31"/>
      <c r="I24" s="26" t="s">
        <v>28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37</v>
      </c>
      <c r="E30" s="31"/>
      <c r="F30" s="31"/>
      <c r="G30" s="31"/>
      <c r="H30" s="31"/>
      <c r="I30" s="31"/>
      <c r="J30" s="70">
        <f>ROUND(J136, 0)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41</v>
      </c>
      <c r="E33" s="26" t="s">
        <v>42</v>
      </c>
      <c r="F33" s="99">
        <f>ROUND((SUM(BE136:BE470)),  0)</f>
        <v>0</v>
      </c>
      <c r="G33" s="31"/>
      <c r="H33" s="31"/>
      <c r="I33" s="100">
        <v>0.21</v>
      </c>
      <c r="J33" s="99">
        <f>ROUND(((SUM(BE136:BE470))*I33),  0)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43</v>
      </c>
      <c r="F34" s="99">
        <f>ROUND((SUM(BF136:BF470)),  0)</f>
        <v>0</v>
      </c>
      <c r="G34" s="31"/>
      <c r="H34" s="31"/>
      <c r="I34" s="100">
        <v>0.15</v>
      </c>
      <c r="J34" s="99">
        <f>ROUND(((SUM(BF136:BF470))*I34),  0)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44</v>
      </c>
      <c r="F35" s="99">
        <f>ROUND((SUM(BG136:BG470)),  0)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45</v>
      </c>
      <c r="F36" s="99">
        <f>ROUND((SUM(BH136:BH470)),  0)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9">
        <f>ROUND((SUM(BI136:BI470)),  0)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47</v>
      </c>
      <c r="E39" s="59"/>
      <c r="F39" s="59"/>
      <c r="G39" s="103" t="s">
        <v>48</v>
      </c>
      <c r="H39" s="104" t="s">
        <v>49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52</v>
      </c>
      <c r="E61" s="34"/>
      <c r="F61" s="107" t="s">
        <v>53</v>
      </c>
      <c r="G61" s="44" t="s">
        <v>52</v>
      </c>
      <c r="H61" s="34"/>
      <c r="I61" s="34"/>
      <c r="J61" s="108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52</v>
      </c>
      <c r="E76" s="34"/>
      <c r="F76" s="107" t="s">
        <v>53</v>
      </c>
      <c r="G76" s="44" t="s">
        <v>52</v>
      </c>
      <c r="H76" s="34"/>
      <c r="I76" s="34"/>
      <c r="J76" s="108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5" t="str">
        <f>E7</f>
        <v>Přestavba bytu školníka na kanceláře MŠ</v>
      </c>
      <c r="F85" s="246"/>
      <c r="G85" s="246"/>
      <c r="H85" s="246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118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5" t="str">
        <f>E9</f>
        <v xml:space="preserve">1 - Stavební část 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Dvůr Králové nad Labem</v>
      </c>
      <c r="G89" s="31"/>
      <c r="H89" s="31"/>
      <c r="I89" s="26" t="s">
        <v>23</v>
      </c>
      <c r="J89" s="54" t="str">
        <f>IF(J12="","",J12)</f>
        <v>27. 8. 2020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25</v>
      </c>
      <c r="D91" s="31"/>
      <c r="E91" s="31"/>
      <c r="F91" s="24" t="str">
        <f>E15</f>
        <v>Město Dvůr Králové n.L., nám. TGM č.p. 38</v>
      </c>
      <c r="G91" s="31"/>
      <c r="H91" s="31"/>
      <c r="I91" s="26" t="s">
        <v>31</v>
      </c>
      <c r="J91" s="29" t="str">
        <f>E21</f>
        <v>Projektis spol. s r.o., Legionářská 562, D.K.n.L.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>ing. V. Švehla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135</v>
      </c>
      <c r="D94" s="101"/>
      <c r="E94" s="101"/>
      <c r="F94" s="101"/>
      <c r="G94" s="101"/>
      <c r="H94" s="101"/>
      <c r="I94" s="101"/>
      <c r="J94" s="110" t="s">
        <v>136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137</v>
      </c>
      <c r="D96" s="31"/>
      <c r="E96" s="31"/>
      <c r="F96" s="31"/>
      <c r="G96" s="31"/>
      <c r="H96" s="31"/>
      <c r="I96" s="31"/>
      <c r="J96" s="70">
        <f>J136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138</v>
      </c>
    </row>
    <row r="97" spans="2:12" s="9" customFormat="1" ht="24.95" customHeight="1">
      <c r="B97" s="112"/>
      <c r="D97" s="113" t="s">
        <v>139</v>
      </c>
      <c r="E97" s="114"/>
      <c r="F97" s="114"/>
      <c r="G97" s="114"/>
      <c r="H97" s="114"/>
      <c r="I97" s="114"/>
      <c r="J97" s="115">
        <f>J137</f>
        <v>0</v>
      </c>
      <c r="L97" s="112"/>
    </row>
    <row r="98" spans="2:12" s="10" customFormat="1" ht="19.899999999999999" customHeight="1">
      <c r="B98" s="116"/>
      <c r="D98" s="117" t="s">
        <v>140</v>
      </c>
      <c r="E98" s="118"/>
      <c r="F98" s="118"/>
      <c r="G98" s="118"/>
      <c r="H98" s="118"/>
      <c r="I98" s="118"/>
      <c r="J98" s="119">
        <f>J138</f>
        <v>0</v>
      </c>
      <c r="L98" s="116"/>
    </row>
    <row r="99" spans="2:12" s="10" customFormat="1" ht="19.899999999999999" customHeight="1">
      <c r="B99" s="116"/>
      <c r="D99" s="117" t="s">
        <v>141</v>
      </c>
      <c r="E99" s="118"/>
      <c r="F99" s="118"/>
      <c r="G99" s="118"/>
      <c r="H99" s="118"/>
      <c r="I99" s="118"/>
      <c r="J99" s="119">
        <f>J147</f>
        <v>0</v>
      </c>
      <c r="L99" s="116"/>
    </row>
    <row r="100" spans="2:12" s="10" customFormat="1" ht="19.899999999999999" customHeight="1">
      <c r="B100" s="116"/>
      <c r="D100" s="117" t="s">
        <v>142</v>
      </c>
      <c r="E100" s="118"/>
      <c r="F100" s="118"/>
      <c r="G100" s="118"/>
      <c r="H100" s="118"/>
      <c r="I100" s="118"/>
      <c r="J100" s="119">
        <f>J170</f>
        <v>0</v>
      </c>
      <c r="L100" s="116"/>
    </row>
    <row r="101" spans="2:12" s="10" customFormat="1" ht="19.899999999999999" customHeight="1">
      <c r="B101" s="116"/>
      <c r="D101" s="117" t="s">
        <v>143</v>
      </c>
      <c r="E101" s="118"/>
      <c r="F101" s="118"/>
      <c r="G101" s="118"/>
      <c r="H101" s="118"/>
      <c r="I101" s="118"/>
      <c r="J101" s="119">
        <f>J201</f>
        <v>0</v>
      </c>
      <c r="L101" s="116"/>
    </row>
    <row r="102" spans="2:12" s="10" customFormat="1" ht="19.899999999999999" customHeight="1">
      <c r="B102" s="116"/>
      <c r="D102" s="117" t="s">
        <v>144</v>
      </c>
      <c r="E102" s="118"/>
      <c r="F102" s="118"/>
      <c r="G102" s="118"/>
      <c r="H102" s="118"/>
      <c r="I102" s="118"/>
      <c r="J102" s="119">
        <f>J209</f>
        <v>0</v>
      </c>
      <c r="L102" s="116"/>
    </row>
    <row r="103" spans="2:12" s="9" customFormat="1" ht="24.95" customHeight="1">
      <c r="B103" s="112"/>
      <c r="D103" s="113" t="s">
        <v>145</v>
      </c>
      <c r="E103" s="114"/>
      <c r="F103" s="114"/>
      <c r="G103" s="114"/>
      <c r="H103" s="114"/>
      <c r="I103" s="114"/>
      <c r="J103" s="115">
        <f>J211</f>
        <v>0</v>
      </c>
      <c r="L103" s="112"/>
    </row>
    <row r="104" spans="2:12" s="10" customFormat="1" ht="19.899999999999999" customHeight="1">
      <c r="B104" s="116"/>
      <c r="D104" s="117" t="s">
        <v>146</v>
      </c>
      <c r="E104" s="118"/>
      <c r="F104" s="118"/>
      <c r="G104" s="118"/>
      <c r="H104" s="118"/>
      <c r="I104" s="118"/>
      <c r="J104" s="119">
        <f>J212</f>
        <v>0</v>
      </c>
      <c r="L104" s="116"/>
    </row>
    <row r="105" spans="2:12" s="10" customFormat="1" ht="19.899999999999999" customHeight="1">
      <c r="B105" s="116"/>
      <c r="D105" s="117" t="s">
        <v>147</v>
      </c>
      <c r="E105" s="118"/>
      <c r="F105" s="118"/>
      <c r="G105" s="118"/>
      <c r="H105" s="118"/>
      <c r="I105" s="118"/>
      <c r="J105" s="119">
        <f>J224</f>
        <v>0</v>
      </c>
      <c r="L105" s="116"/>
    </row>
    <row r="106" spans="2:12" s="10" customFormat="1" ht="19.899999999999999" customHeight="1">
      <c r="B106" s="116"/>
      <c r="D106" s="117" t="s">
        <v>148</v>
      </c>
      <c r="E106" s="118"/>
      <c r="F106" s="118"/>
      <c r="G106" s="118"/>
      <c r="H106" s="118"/>
      <c r="I106" s="118"/>
      <c r="J106" s="119">
        <f>J232</f>
        <v>0</v>
      </c>
      <c r="L106" s="116"/>
    </row>
    <row r="107" spans="2:12" s="10" customFormat="1" ht="19.899999999999999" customHeight="1">
      <c r="B107" s="116"/>
      <c r="D107" s="117" t="s">
        <v>149</v>
      </c>
      <c r="E107" s="118"/>
      <c r="F107" s="118"/>
      <c r="G107" s="118"/>
      <c r="H107" s="118"/>
      <c r="I107" s="118"/>
      <c r="J107" s="119">
        <f>J255</f>
        <v>0</v>
      </c>
      <c r="L107" s="116"/>
    </row>
    <row r="108" spans="2:12" s="10" customFormat="1" ht="19.899999999999999" customHeight="1">
      <c r="B108" s="116"/>
      <c r="D108" s="117" t="s">
        <v>150</v>
      </c>
      <c r="E108" s="118"/>
      <c r="F108" s="118"/>
      <c r="G108" s="118"/>
      <c r="H108" s="118"/>
      <c r="I108" s="118"/>
      <c r="J108" s="119">
        <f>J293</f>
        <v>0</v>
      </c>
      <c r="L108" s="116"/>
    </row>
    <row r="109" spans="2:12" s="10" customFormat="1" ht="19.899999999999999" customHeight="1">
      <c r="B109" s="116"/>
      <c r="D109" s="117" t="s">
        <v>151</v>
      </c>
      <c r="E109" s="118"/>
      <c r="F109" s="118"/>
      <c r="G109" s="118"/>
      <c r="H109" s="118"/>
      <c r="I109" s="118"/>
      <c r="J109" s="119">
        <f>J299</f>
        <v>0</v>
      </c>
      <c r="L109" s="116"/>
    </row>
    <row r="110" spans="2:12" s="10" customFormat="1" ht="19.899999999999999" customHeight="1">
      <c r="B110" s="116"/>
      <c r="D110" s="117" t="s">
        <v>152</v>
      </c>
      <c r="E110" s="118"/>
      <c r="F110" s="118"/>
      <c r="G110" s="118"/>
      <c r="H110" s="118"/>
      <c r="I110" s="118"/>
      <c r="J110" s="119">
        <f>J371</f>
        <v>0</v>
      </c>
      <c r="L110" s="116"/>
    </row>
    <row r="111" spans="2:12" s="10" customFormat="1" ht="19.899999999999999" customHeight="1">
      <c r="B111" s="116"/>
      <c r="D111" s="117" t="s">
        <v>153</v>
      </c>
      <c r="E111" s="118"/>
      <c r="F111" s="118"/>
      <c r="G111" s="118"/>
      <c r="H111" s="118"/>
      <c r="I111" s="118"/>
      <c r="J111" s="119">
        <f>J388</f>
        <v>0</v>
      </c>
      <c r="L111" s="116"/>
    </row>
    <row r="112" spans="2:12" s="10" customFormat="1" ht="19.899999999999999" customHeight="1">
      <c r="B112" s="116"/>
      <c r="D112" s="117" t="s">
        <v>154</v>
      </c>
      <c r="E112" s="118"/>
      <c r="F112" s="118"/>
      <c r="G112" s="118"/>
      <c r="H112" s="118"/>
      <c r="I112" s="118"/>
      <c r="J112" s="119">
        <f>J400</f>
        <v>0</v>
      </c>
      <c r="L112" s="116"/>
    </row>
    <row r="113" spans="1:31" s="10" customFormat="1" ht="19.899999999999999" customHeight="1">
      <c r="B113" s="116"/>
      <c r="D113" s="117" t="s">
        <v>155</v>
      </c>
      <c r="E113" s="118"/>
      <c r="F113" s="118"/>
      <c r="G113" s="118"/>
      <c r="H113" s="118"/>
      <c r="I113" s="118"/>
      <c r="J113" s="119">
        <f>J430</f>
        <v>0</v>
      </c>
      <c r="L113" s="116"/>
    </row>
    <row r="114" spans="1:31" s="10" customFormat="1" ht="19.899999999999999" customHeight="1">
      <c r="B114" s="116"/>
      <c r="D114" s="117" t="s">
        <v>156</v>
      </c>
      <c r="E114" s="118"/>
      <c r="F114" s="118"/>
      <c r="G114" s="118"/>
      <c r="H114" s="118"/>
      <c r="I114" s="118"/>
      <c r="J114" s="119">
        <f>J444</f>
        <v>0</v>
      </c>
      <c r="L114" s="116"/>
    </row>
    <row r="115" spans="1:31" s="10" customFormat="1" ht="19.899999999999999" customHeight="1">
      <c r="B115" s="116"/>
      <c r="D115" s="117" t="s">
        <v>157</v>
      </c>
      <c r="E115" s="118"/>
      <c r="F115" s="118"/>
      <c r="G115" s="118"/>
      <c r="H115" s="118"/>
      <c r="I115" s="118"/>
      <c r="J115" s="119">
        <f>J457</f>
        <v>0</v>
      </c>
      <c r="L115" s="116"/>
    </row>
    <row r="116" spans="1:31" s="9" customFormat="1" ht="24.95" customHeight="1">
      <c r="B116" s="112"/>
      <c r="D116" s="113" t="s">
        <v>158</v>
      </c>
      <c r="E116" s="114"/>
      <c r="F116" s="114"/>
      <c r="G116" s="114"/>
      <c r="H116" s="114"/>
      <c r="I116" s="114"/>
      <c r="J116" s="115">
        <f>J466</f>
        <v>0</v>
      </c>
      <c r="L116" s="112"/>
    </row>
    <row r="117" spans="1:31" s="2" customFormat="1" ht="21.7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22" spans="1:31" s="2" customFormat="1" ht="6.95" customHeight="1">
      <c r="A122" s="31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24.95" customHeight="1">
      <c r="A123" s="31"/>
      <c r="B123" s="32"/>
      <c r="C123" s="20" t="s">
        <v>159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17</v>
      </c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6.5" customHeight="1">
      <c r="A126" s="31"/>
      <c r="B126" s="32"/>
      <c r="C126" s="31"/>
      <c r="D126" s="31"/>
      <c r="E126" s="245" t="str">
        <f>E7</f>
        <v>Přestavba bytu školníka na kanceláře MŠ</v>
      </c>
      <c r="F126" s="246"/>
      <c r="G126" s="246"/>
      <c r="H126" s="246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>
      <c r="A127" s="31"/>
      <c r="B127" s="32"/>
      <c r="C127" s="26" t="s">
        <v>118</v>
      </c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6.5" customHeight="1">
      <c r="A128" s="31"/>
      <c r="B128" s="32"/>
      <c r="C128" s="31"/>
      <c r="D128" s="31"/>
      <c r="E128" s="235" t="str">
        <f>E9</f>
        <v xml:space="preserve">1 - Stavební část </v>
      </c>
      <c r="F128" s="244"/>
      <c r="G128" s="244"/>
      <c r="H128" s="244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6" t="s">
        <v>21</v>
      </c>
      <c r="D130" s="31"/>
      <c r="E130" s="31"/>
      <c r="F130" s="24" t="str">
        <f>F12</f>
        <v>Dvůr Králové nad Labem</v>
      </c>
      <c r="G130" s="31"/>
      <c r="H130" s="31"/>
      <c r="I130" s="26" t="s">
        <v>23</v>
      </c>
      <c r="J130" s="54" t="str">
        <f>IF(J12="","",J12)</f>
        <v>27. 8. 2020</v>
      </c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40.15" customHeight="1">
      <c r="A132" s="31"/>
      <c r="B132" s="32"/>
      <c r="C132" s="26" t="s">
        <v>25</v>
      </c>
      <c r="D132" s="31"/>
      <c r="E132" s="31"/>
      <c r="F132" s="24" t="str">
        <f>E15</f>
        <v>Město Dvůr Králové n.L., nám. TGM č.p. 38</v>
      </c>
      <c r="G132" s="31"/>
      <c r="H132" s="31"/>
      <c r="I132" s="26" t="s">
        <v>31</v>
      </c>
      <c r="J132" s="29" t="str">
        <f>E21</f>
        <v>Projektis spol. s r.o., Legionářská 562, D.K.n.L.</v>
      </c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5.2" customHeight="1">
      <c r="A133" s="31"/>
      <c r="B133" s="32"/>
      <c r="C133" s="26" t="s">
        <v>29</v>
      </c>
      <c r="D133" s="31"/>
      <c r="E133" s="31"/>
      <c r="F133" s="24" t="str">
        <f>IF(E18="","",E18)</f>
        <v>Vyplň údaj</v>
      </c>
      <c r="G133" s="31"/>
      <c r="H133" s="31"/>
      <c r="I133" s="26" t="s">
        <v>34</v>
      </c>
      <c r="J133" s="29" t="str">
        <f>E24</f>
        <v>ing. V. Švehla</v>
      </c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0.35" customHeight="1">
      <c r="A134" s="31"/>
      <c r="B134" s="32"/>
      <c r="C134" s="31"/>
      <c r="D134" s="31"/>
      <c r="E134" s="31"/>
      <c r="F134" s="31"/>
      <c r="G134" s="31"/>
      <c r="H134" s="31"/>
      <c r="I134" s="3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11" customFormat="1" ht="29.25" customHeight="1">
      <c r="A135" s="120"/>
      <c r="B135" s="121"/>
      <c r="C135" s="122" t="s">
        <v>160</v>
      </c>
      <c r="D135" s="123" t="s">
        <v>62</v>
      </c>
      <c r="E135" s="123" t="s">
        <v>58</v>
      </c>
      <c r="F135" s="123" t="s">
        <v>59</v>
      </c>
      <c r="G135" s="123" t="s">
        <v>161</v>
      </c>
      <c r="H135" s="123" t="s">
        <v>162</v>
      </c>
      <c r="I135" s="123" t="s">
        <v>163</v>
      </c>
      <c r="J135" s="123" t="s">
        <v>136</v>
      </c>
      <c r="K135" s="124" t="s">
        <v>164</v>
      </c>
      <c r="L135" s="125"/>
      <c r="M135" s="61" t="s">
        <v>1</v>
      </c>
      <c r="N135" s="62" t="s">
        <v>41</v>
      </c>
      <c r="O135" s="62" t="s">
        <v>165</v>
      </c>
      <c r="P135" s="62" t="s">
        <v>166</v>
      </c>
      <c r="Q135" s="62" t="s">
        <v>167</v>
      </c>
      <c r="R135" s="62" t="s">
        <v>168</v>
      </c>
      <c r="S135" s="62" t="s">
        <v>169</v>
      </c>
      <c r="T135" s="63" t="s">
        <v>170</v>
      </c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</row>
    <row r="136" spans="1:65" s="2" customFormat="1" ht="22.9" customHeight="1">
      <c r="A136" s="31"/>
      <c r="B136" s="32"/>
      <c r="C136" s="68" t="s">
        <v>171</v>
      </c>
      <c r="D136" s="31"/>
      <c r="E136" s="31"/>
      <c r="F136" s="31"/>
      <c r="G136" s="31"/>
      <c r="H136" s="31"/>
      <c r="I136" s="31"/>
      <c r="J136" s="126">
        <f>BK136</f>
        <v>0</v>
      </c>
      <c r="K136" s="31"/>
      <c r="L136" s="32"/>
      <c r="M136" s="64"/>
      <c r="N136" s="55"/>
      <c r="O136" s="65"/>
      <c r="P136" s="127">
        <f>P137+P211+P466</f>
        <v>0</v>
      </c>
      <c r="Q136" s="65"/>
      <c r="R136" s="127">
        <f>R137+R211+R466</f>
        <v>7.3565109126069999</v>
      </c>
      <c r="S136" s="65"/>
      <c r="T136" s="128">
        <f>T137+T211+T466</f>
        <v>9.6582573000000007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76</v>
      </c>
      <c r="AU136" s="16" t="s">
        <v>138</v>
      </c>
      <c r="BK136" s="129">
        <f>BK137+BK211+BK466</f>
        <v>0</v>
      </c>
    </row>
    <row r="137" spans="1:65" s="12" customFormat="1" ht="25.9" customHeight="1">
      <c r="B137" s="130"/>
      <c r="D137" s="131" t="s">
        <v>76</v>
      </c>
      <c r="E137" s="132" t="s">
        <v>172</v>
      </c>
      <c r="F137" s="132" t="s">
        <v>173</v>
      </c>
      <c r="I137" s="133"/>
      <c r="J137" s="134">
        <f>BK137</f>
        <v>0</v>
      </c>
      <c r="L137" s="130"/>
      <c r="M137" s="135"/>
      <c r="N137" s="136"/>
      <c r="O137" s="136"/>
      <c r="P137" s="137">
        <f>P138+P147+P170+P201+P209</f>
        <v>0</v>
      </c>
      <c r="Q137" s="136"/>
      <c r="R137" s="137">
        <f>R138+R147+R170+R201+R209</f>
        <v>3.9631844599999999</v>
      </c>
      <c r="S137" s="136"/>
      <c r="T137" s="138">
        <f>T138+T147+T170+T201+T209</f>
        <v>8.2220830000000014</v>
      </c>
      <c r="AR137" s="131" t="s">
        <v>8</v>
      </c>
      <c r="AT137" s="139" t="s">
        <v>76</v>
      </c>
      <c r="AU137" s="139" t="s">
        <v>77</v>
      </c>
      <c r="AY137" s="131" t="s">
        <v>174</v>
      </c>
      <c r="BK137" s="140">
        <f>BK138+BK147+BK170+BK201+BK209</f>
        <v>0</v>
      </c>
    </row>
    <row r="138" spans="1:65" s="12" customFormat="1" ht="22.9" customHeight="1">
      <c r="B138" s="130"/>
      <c r="D138" s="131" t="s">
        <v>76</v>
      </c>
      <c r="E138" s="141" t="s">
        <v>87</v>
      </c>
      <c r="F138" s="141" t="s">
        <v>175</v>
      </c>
      <c r="I138" s="133"/>
      <c r="J138" s="142">
        <f>BK138</f>
        <v>0</v>
      </c>
      <c r="L138" s="130"/>
      <c r="M138" s="135"/>
      <c r="N138" s="136"/>
      <c r="O138" s="136"/>
      <c r="P138" s="137">
        <f>SUM(P139:P146)</f>
        <v>0</v>
      </c>
      <c r="Q138" s="136"/>
      <c r="R138" s="137">
        <f>SUM(R139:R146)</f>
        <v>1.1475240600000001</v>
      </c>
      <c r="S138" s="136"/>
      <c r="T138" s="138">
        <f>SUM(T139:T146)</f>
        <v>0</v>
      </c>
      <c r="AR138" s="131" t="s">
        <v>8</v>
      </c>
      <c r="AT138" s="139" t="s">
        <v>76</v>
      </c>
      <c r="AU138" s="139" t="s">
        <v>8</v>
      </c>
      <c r="AY138" s="131" t="s">
        <v>174</v>
      </c>
      <c r="BK138" s="140">
        <f>SUM(BK139:BK146)</f>
        <v>0</v>
      </c>
    </row>
    <row r="139" spans="1:65" s="2" customFormat="1" ht="24.2" customHeight="1">
      <c r="A139" s="31"/>
      <c r="B139" s="143"/>
      <c r="C139" s="144" t="s">
        <v>8</v>
      </c>
      <c r="D139" s="144" t="s">
        <v>176</v>
      </c>
      <c r="E139" s="145" t="s">
        <v>177</v>
      </c>
      <c r="F139" s="146" t="s">
        <v>178</v>
      </c>
      <c r="G139" s="147" t="s">
        <v>179</v>
      </c>
      <c r="H139" s="148">
        <v>2.94</v>
      </c>
      <c r="I139" s="149"/>
      <c r="J139" s="150">
        <f>ROUND(I139*H139,0)</f>
        <v>0</v>
      </c>
      <c r="K139" s="146" t="s">
        <v>180</v>
      </c>
      <c r="L139" s="32"/>
      <c r="M139" s="151" t="s">
        <v>1</v>
      </c>
      <c r="N139" s="152" t="s">
        <v>42</v>
      </c>
      <c r="O139" s="57"/>
      <c r="P139" s="153">
        <f>O139*H139</f>
        <v>0</v>
      </c>
      <c r="Q139" s="153">
        <v>8.6799000000000001E-2</v>
      </c>
      <c r="R139" s="153">
        <f>Q139*H139</f>
        <v>0.25518906000000002</v>
      </c>
      <c r="S139" s="153">
        <v>0</v>
      </c>
      <c r="T139" s="154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5" t="s">
        <v>90</v>
      </c>
      <c r="AT139" s="155" t="s">
        <v>176</v>
      </c>
      <c r="AU139" s="155" t="s">
        <v>85</v>
      </c>
      <c r="AY139" s="16" t="s">
        <v>174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6" t="s">
        <v>8</v>
      </c>
      <c r="BK139" s="156">
        <f>ROUND(I139*H139,0)</f>
        <v>0</v>
      </c>
      <c r="BL139" s="16" t="s">
        <v>90</v>
      </c>
      <c r="BM139" s="155" t="s">
        <v>181</v>
      </c>
    </row>
    <row r="140" spans="1:65" s="13" customFormat="1">
      <c r="B140" s="157"/>
      <c r="D140" s="158" t="s">
        <v>182</v>
      </c>
      <c r="E140" s="159" t="s">
        <v>1</v>
      </c>
      <c r="F140" s="160" t="s">
        <v>183</v>
      </c>
      <c r="H140" s="161">
        <v>2.94</v>
      </c>
      <c r="I140" s="162"/>
      <c r="L140" s="157"/>
      <c r="M140" s="163"/>
      <c r="N140" s="164"/>
      <c r="O140" s="164"/>
      <c r="P140" s="164"/>
      <c r="Q140" s="164"/>
      <c r="R140" s="164"/>
      <c r="S140" s="164"/>
      <c r="T140" s="165"/>
      <c r="AT140" s="159" t="s">
        <v>182</v>
      </c>
      <c r="AU140" s="159" t="s">
        <v>85</v>
      </c>
      <c r="AV140" s="13" t="s">
        <v>85</v>
      </c>
      <c r="AW140" s="13" t="s">
        <v>33</v>
      </c>
      <c r="AX140" s="13" t="s">
        <v>77</v>
      </c>
      <c r="AY140" s="159" t="s">
        <v>174</v>
      </c>
    </row>
    <row r="141" spans="1:65" s="14" customFormat="1">
      <c r="B141" s="166"/>
      <c r="D141" s="158" t="s">
        <v>182</v>
      </c>
      <c r="E141" s="167" t="s">
        <v>1</v>
      </c>
      <c r="F141" s="168" t="s">
        <v>184</v>
      </c>
      <c r="H141" s="169">
        <v>2.94</v>
      </c>
      <c r="I141" s="170"/>
      <c r="L141" s="166"/>
      <c r="M141" s="171"/>
      <c r="N141" s="172"/>
      <c r="O141" s="172"/>
      <c r="P141" s="172"/>
      <c r="Q141" s="172"/>
      <c r="R141" s="172"/>
      <c r="S141" s="172"/>
      <c r="T141" s="173"/>
      <c r="AT141" s="167" t="s">
        <v>182</v>
      </c>
      <c r="AU141" s="167" t="s">
        <v>85</v>
      </c>
      <c r="AV141" s="14" t="s">
        <v>87</v>
      </c>
      <c r="AW141" s="14" t="s">
        <v>33</v>
      </c>
      <c r="AX141" s="14" t="s">
        <v>8</v>
      </c>
      <c r="AY141" s="167" t="s">
        <v>174</v>
      </c>
    </row>
    <row r="142" spans="1:65" s="2" customFormat="1" ht="24.2" customHeight="1">
      <c r="A142" s="31"/>
      <c r="B142" s="143"/>
      <c r="C142" s="144" t="s">
        <v>85</v>
      </c>
      <c r="D142" s="144" t="s">
        <v>176</v>
      </c>
      <c r="E142" s="145" t="s">
        <v>185</v>
      </c>
      <c r="F142" s="146" t="s">
        <v>186</v>
      </c>
      <c r="G142" s="147" t="s">
        <v>179</v>
      </c>
      <c r="H142" s="148">
        <v>5.7569999999999997</v>
      </c>
      <c r="I142" s="149"/>
      <c r="J142" s="150">
        <f>ROUND(I142*H142,0)</f>
        <v>0</v>
      </c>
      <c r="K142" s="146" t="s">
        <v>180</v>
      </c>
      <c r="L142" s="32"/>
      <c r="M142" s="151" t="s">
        <v>1</v>
      </c>
      <c r="N142" s="152" t="s">
        <v>42</v>
      </c>
      <c r="O142" s="57"/>
      <c r="P142" s="153">
        <f>O142*H142</f>
        <v>0</v>
      </c>
      <c r="Q142" s="153">
        <v>0.155</v>
      </c>
      <c r="R142" s="153">
        <f>Q142*H142</f>
        <v>0.89233499999999999</v>
      </c>
      <c r="S142" s="153">
        <v>0</v>
      </c>
      <c r="T142" s="154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5" t="s">
        <v>90</v>
      </c>
      <c r="AT142" s="155" t="s">
        <v>176</v>
      </c>
      <c r="AU142" s="155" t="s">
        <v>85</v>
      </c>
      <c r="AY142" s="16" t="s">
        <v>174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6" t="s">
        <v>8</v>
      </c>
      <c r="BK142" s="156">
        <f>ROUND(I142*H142,0)</f>
        <v>0</v>
      </c>
      <c r="BL142" s="16" t="s">
        <v>90</v>
      </c>
      <c r="BM142" s="155" t="s">
        <v>187</v>
      </c>
    </row>
    <row r="143" spans="1:65" s="13" customFormat="1">
      <c r="B143" s="157"/>
      <c r="D143" s="158" t="s">
        <v>182</v>
      </c>
      <c r="E143" s="159" t="s">
        <v>1</v>
      </c>
      <c r="F143" s="160" t="s">
        <v>188</v>
      </c>
      <c r="H143" s="161">
        <v>2.0430000000000001</v>
      </c>
      <c r="I143" s="162"/>
      <c r="L143" s="157"/>
      <c r="M143" s="163"/>
      <c r="N143" s="164"/>
      <c r="O143" s="164"/>
      <c r="P143" s="164"/>
      <c r="Q143" s="164"/>
      <c r="R143" s="164"/>
      <c r="S143" s="164"/>
      <c r="T143" s="165"/>
      <c r="AT143" s="159" t="s">
        <v>182</v>
      </c>
      <c r="AU143" s="159" t="s">
        <v>85</v>
      </c>
      <c r="AV143" s="13" t="s">
        <v>85</v>
      </c>
      <c r="AW143" s="13" t="s">
        <v>33</v>
      </c>
      <c r="AX143" s="13" t="s">
        <v>77</v>
      </c>
      <c r="AY143" s="159" t="s">
        <v>174</v>
      </c>
    </row>
    <row r="144" spans="1:65" s="13" customFormat="1">
      <c r="B144" s="157"/>
      <c r="D144" s="158" t="s">
        <v>182</v>
      </c>
      <c r="E144" s="159" t="s">
        <v>1</v>
      </c>
      <c r="F144" s="160" t="s">
        <v>189</v>
      </c>
      <c r="H144" s="161">
        <v>2.0339999999999998</v>
      </c>
      <c r="I144" s="162"/>
      <c r="L144" s="157"/>
      <c r="M144" s="163"/>
      <c r="N144" s="164"/>
      <c r="O144" s="164"/>
      <c r="P144" s="164"/>
      <c r="Q144" s="164"/>
      <c r="R144" s="164"/>
      <c r="S144" s="164"/>
      <c r="T144" s="165"/>
      <c r="AT144" s="159" t="s">
        <v>182</v>
      </c>
      <c r="AU144" s="159" t="s">
        <v>85</v>
      </c>
      <c r="AV144" s="13" t="s">
        <v>85</v>
      </c>
      <c r="AW144" s="13" t="s">
        <v>33</v>
      </c>
      <c r="AX144" s="13" t="s">
        <v>77</v>
      </c>
      <c r="AY144" s="159" t="s">
        <v>174</v>
      </c>
    </row>
    <row r="145" spans="1:65" s="13" customFormat="1">
      <c r="B145" s="157"/>
      <c r="D145" s="158" t="s">
        <v>182</v>
      </c>
      <c r="E145" s="159" t="s">
        <v>1</v>
      </c>
      <c r="F145" s="160" t="s">
        <v>190</v>
      </c>
      <c r="H145" s="161">
        <v>1.68</v>
      </c>
      <c r="I145" s="162"/>
      <c r="L145" s="157"/>
      <c r="M145" s="163"/>
      <c r="N145" s="164"/>
      <c r="O145" s="164"/>
      <c r="P145" s="164"/>
      <c r="Q145" s="164"/>
      <c r="R145" s="164"/>
      <c r="S145" s="164"/>
      <c r="T145" s="165"/>
      <c r="AT145" s="159" t="s">
        <v>182</v>
      </c>
      <c r="AU145" s="159" t="s">
        <v>85</v>
      </c>
      <c r="AV145" s="13" t="s">
        <v>85</v>
      </c>
      <c r="AW145" s="13" t="s">
        <v>33</v>
      </c>
      <c r="AX145" s="13" t="s">
        <v>77</v>
      </c>
      <c r="AY145" s="159" t="s">
        <v>174</v>
      </c>
    </row>
    <row r="146" spans="1:65" s="14" customFormat="1">
      <c r="B146" s="166"/>
      <c r="D146" s="158" t="s">
        <v>182</v>
      </c>
      <c r="E146" s="167" t="s">
        <v>1</v>
      </c>
      <c r="F146" s="168" t="s">
        <v>184</v>
      </c>
      <c r="H146" s="169">
        <v>5.7569999999999997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182</v>
      </c>
      <c r="AU146" s="167" t="s">
        <v>85</v>
      </c>
      <c r="AV146" s="14" t="s">
        <v>87</v>
      </c>
      <c r="AW146" s="14" t="s">
        <v>33</v>
      </c>
      <c r="AX146" s="14" t="s">
        <v>8</v>
      </c>
      <c r="AY146" s="167" t="s">
        <v>174</v>
      </c>
    </row>
    <row r="147" spans="1:65" s="12" customFormat="1" ht="22.9" customHeight="1">
      <c r="B147" s="130"/>
      <c r="D147" s="131" t="s">
        <v>76</v>
      </c>
      <c r="E147" s="141" t="s">
        <v>96</v>
      </c>
      <c r="F147" s="141" t="s">
        <v>191</v>
      </c>
      <c r="I147" s="133"/>
      <c r="J147" s="142">
        <f>BK147</f>
        <v>0</v>
      </c>
      <c r="L147" s="130"/>
      <c r="M147" s="135"/>
      <c r="N147" s="136"/>
      <c r="O147" s="136"/>
      <c r="P147" s="137">
        <f>SUM(P148:P169)</f>
        <v>0</v>
      </c>
      <c r="Q147" s="136"/>
      <c r="R147" s="137">
        <f>SUM(R148:R169)</f>
        <v>2.8038593999999999</v>
      </c>
      <c r="S147" s="136"/>
      <c r="T147" s="138">
        <f>SUM(T148:T169)</f>
        <v>0</v>
      </c>
      <c r="AR147" s="131" t="s">
        <v>8</v>
      </c>
      <c r="AT147" s="139" t="s">
        <v>76</v>
      </c>
      <c r="AU147" s="139" t="s">
        <v>8</v>
      </c>
      <c r="AY147" s="131" t="s">
        <v>174</v>
      </c>
      <c r="BK147" s="140">
        <f>SUM(BK148:BK169)</f>
        <v>0</v>
      </c>
    </row>
    <row r="148" spans="1:65" s="2" customFormat="1" ht="24.2" customHeight="1">
      <c r="A148" s="31"/>
      <c r="B148" s="143"/>
      <c r="C148" s="144" t="s">
        <v>87</v>
      </c>
      <c r="D148" s="144" t="s">
        <v>176</v>
      </c>
      <c r="E148" s="145" t="s">
        <v>192</v>
      </c>
      <c r="F148" s="146" t="s">
        <v>193</v>
      </c>
      <c r="G148" s="147" t="s">
        <v>179</v>
      </c>
      <c r="H148" s="148">
        <v>72</v>
      </c>
      <c r="I148" s="149"/>
      <c r="J148" s="150">
        <f>ROUND(I148*H148,0)</f>
        <v>0</v>
      </c>
      <c r="K148" s="146" t="s">
        <v>180</v>
      </c>
      <c r="L148" s="32"/>
      <c r="M148" s="151" t="s">
        <v>1</v>
      </c>
      <c r="N148" s="152" t="s">
        <v>42</v>
      </c>
      <c r="O148" s="57"/>
      <c r="P148" s="153">
        <f>O148*H148</f>
        <v>0</v>
      </c>
      <c r="Q148" s="153">
        <v>5.7000000000000002E-3</v>
      </c>
      <c r="R148" s="153">
        <f>Q148*H148</f>
        <v>0.41039999999999999</v>
      </c>
      <c r="S148" s="153">
        <v>0</v>
      </c>
      <c r="T148" s="154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5" t="s">
        <v>90</v>
      </c>
      <c r="AT148" s="155" t="s">
        <v>176</v>
      </c>
      <c r="AU148" s="155" t="s">
        <v>85</v>
      </c>
      <c r="AY148" s="16" t="s">
        <v>174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6" t="s">
        <v>8</v>
      </c>
      <c r="BK148" s="156">
        <f>ROUND(I148*H148,0)</f>
        <v>0</v>
      </c>
      <c r="BL148" s="16" t="s">
        <v>90</v>
      </c>
      <c r="BM148" s="155" t="s">
        <v>194</v>
      </c>
    </row>
    <row r="149" spans="1:65" s="13" customFormat="1">
      <c r="B149" s="157"/>
      <c r="D149" s="158" t="s">
        <v>182</v>
      </c>
      <c r="E149" s="159" t="s">
        <v>1</v>
      </c>
      <c r="F149" s="160" t="s">
        <v>195</v>
      </c>
      <c r="H149" s="161">
        <v>72</v>
      </c>
      <c r="I149" s="162"/>
      <c r="L149" s="157"/>
      <c r="M149" s="163"/>
      <c r="N149" s="164"/>
      <c r="O149" s="164"/>
      <c r="P149" s="164"/>
      <c r="Q149" s="164"/>
      <c r="R149" s="164"/>
      <c r="S149" s="164"/>
      <c r="T149" s="165"/>
      <c r="AT149" s="159" t="s">
        <v>182</v>
      </c>
      <c r="AU149" s="159" t="s">
        <v>85</v>
      </c>
      <c r="AV149" s="13" t="s">
        <v>85</v>
      </c>
      <c r="AW149" s="13" t="s">
        <v>33</v>
      </c>
      <c r="AX149" s="13" t="s">
        <v>77</v>
      </c>
      <c r="AY149" s="159" t="s">
        <v>174</v>
      </c>
    </row>
    <row r="150" spans="1:65" s="14" customFormat="1">
      <c r="B150" s="166"/>
      <c r="D150" s="158" t="s">
        <v>182</v>
      </c>
      <c r="E150" s="167" t="s">
        <v>129</v>
      </c>
      <c r="F150" s="168" t="s">
        <v>184</v>
      </c>
      <c r="H150" s="169">
        <v>72</v>
      </c>
      <c r="I150" s="170"/>
      <c r="L150" s="166"/>
      <c r="M150" s="171"/>
      <c r="N150" s="172"/>
      <c r="O150" s="172"/>
      <c r="P150" s="172"/>
      <c r="Q150" s="172"/>
      <c r="R150" s="172"/>
      <c r="S150" s="172"/>
      <c r="T150" s="173"/>
      <c r="AT150" s="167" t="s">
        <v>182</v>
      </c>
      <c r="AU150" s="167" t="s">
        <v>85</v>
      </c>
      <c r="AV150" s="14" t="s">
        <v>87</v>
      </c>
      <c r="AW150" s="14" t="s">
        <v>33</v>
      </c>
      <c r="AX150" s="14" t="s">
        <v>8</v>
      </c>
      <c r="AY150" s="167" t="s">
        <v>174</v>
      </c>
    </row>
    <row r="151" spans="1:65" s="2" customFormat="1" ht="24.2" customHeight="1">
      <c r="A151" s="31"/>
      <c r="B151" s="143"/>
      <c r="C151" s="144" t="s">
        <v>90</v>
      </c>
      <c r="D151" s="144" t="s">
        <v>176</v>
      </c>
      <c r="E151" s="145" t="s">
        <v>196</v>
      </c>
      <c r="F151" s="146" t="s">
        <v>197</v>
      </c>
      <c r="G151" s="147" t="s">
        <v>179</v>
      </c>
      <c r="H151" s="148">
        <v>211.852</v>
      </c>
      <c r="I151" s="149"/>
      <c r="J151" s="150">
        <f>ROUND(I151*H151,0)</f>
        <v>0</v>
      </c>
      <c r="K151" s="146" t="s">
        <v>180</v>
      </c>
      <c r="L151" s="32"/>
      <c r="M151" s="151" t="s">
        <v>1</v>
      </c>
      <c r="N151" s="152" t="s">
        <v>42</v>
      </c>
      <c r="O151" s="57"/>
      <c r="P151" s="153">
        <f>O151*H151</f>
        <v>0</v>
      </c>
      <c r="Q151" s="153">
        <v>5.7000000000000002E-3</v>
      </c>
      <c r="R151" s="153">
        <f>Q151*H151</f>
        <v>1.2075564000000001</v>
      </c>
      <c r="S151" s="153">
        <v>0</v>
      </c>
      <c r="T151" s="154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5" t="s">
        <v>90</v>
      </c>
      <c r="AT151" s="155" t="s">
        <v>176</v>
      </c>
      <c r="AU151" s="155" t="s">
        <v>85</v>
      </c>
      <c r="AY151" s="16" t="s">
        <v>174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6" t="s">
        <v>8</v>
      </c>
      <c r="BK151" s="156">
        <f>ROUND(I151*H151,0)</f>
        <v>0</v>
      </c>
      <c r="BL151" s="16" t="s">
        <v>90</v>
      </c>
      <c r="BM151" s="155" t="s">
        <v>198</v>
      </c>
    </row>
    <row r="152" spans="1:65" s="13" customFormat="1" ht="22.5">
      <c r="B152" s="157"/>
      <c r="D152" s="158" t="s">
        <v>182</v>
      </c>
      <c r="E152" s="159" t="s">
        <v>1</v>
      </c>
      <c r="F152" s="160" t="s">
        <v>199</v>
      </c>
      <c r="H152" s="161">
        <v>74.328999999999994</v>
      </c>
      <c r="I152" s="162"/>
      <c r="L152" s="157"/>
      <c r="M152" s="163"/>
      <c r="N152" s="164"/>
      <c r="O152" s="164"/>
      <c r="P152" s="164"/>
      <c r="Q152" s="164"/>
      <c r="R152" s="164"/>
      <c r="S152" s="164"/>
      <c r="T152" s="165"/>
      <c r="AT152" s="159" t="s">
        <v>182</v>
      </c>
      <c r="AU152" s="159" t="s">
        <v>85</v>
      </c>
      <c r="AV152" s="13" t="s">
        <v>85</v>
      </c>
      <c r="AW152" s="13" t="s">
        <v>33</v>
      </c>
      <c r="AX152" s="13" t="s">
        <v>77</v>
      </c>
      <c r="AY152" s="159" t="s">
        <v>174</v>
      </c>
    </row>
    <row r="153" spans="1:65" s="13" customFormat="1">
      <c r="B153" s="157"/>
      <c r="D153" s="158" t="s">
        <v>182</v>
      </c>
      <c r="E153" s="159" t="s">
        <v>1</v>
      </c>
      <c r="F153" s="160" t="s">
        <v>200</v>
      </c>
      <c r="H153" s="161">
        <v>47.728000000000002</v>
      </c>
      <c r="I153" s="162"/>
      <c r="L153" s="157"/>
      <c r="M153" s="163"/>
      <c r="N153" s="164"/>
      <c r="O153" s="164"/>
      <c r="P153" s="164"/>
      <c r="Q153" s="164"/>
      <c r="R153" s="164"/>
      <c r="S153" s="164"/>
      <c r="T153" s="165"/>
      <c r="AT153" s="159" t="s">
        <v>182</v>
      </c>
      <c r="AU153" s="159" t="s">
        <v>85</v>
      </c>
      <c r="AV153" s="13" t="s">
        <v>85</v>
      </c>
      <c r="AW153" s="13" t="s">
        <v>33</v>
      </c>
      <c r="AX153" s="13" t="s">
        <v>77</v>
      </c>
      <c r="AY153" s="159" t="s">
        <v>174</v>
      </c>
    </row>
    <row r="154" spans="1:65" s="13" customFormat="1">
      <c r="B154" s="157"/>
      <c r="D154" s="158" t="s">
        <v>182</v>
      </c>
      <c r="E154" s="159" t="s">
        <v>1</v>
      </c>
      <c r="F154" s="160" t="s">
        <v>201</v>
      </c>
      <c r="H154" s="161">
        <v>31.6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182</v>
      </c>
      <c r="AU154" s="159" t="s">
        <v>85</v>
      </c>
      <c r="AV154" s="13" t="s">
        <v>85</v>
      </c>
      <c r="AW154" s="13" t="s">
        <v>33</v>
      </c>
      <c r="AX154" s="13" t="s">
        <v>77</v>
      </c>
      <c r="AY154" s="159" t="s">
        <v>174</v>
      </c>
    </row>
    <row r="155" spans="1:65" s="13" customFormat="1">
      <c r="B155" s="157"/>
      <c r="D155" s="158" t="s">
        <v>182</v>
      </c>
      <c r="E155" s="159" t="s">
        <v>1</v>
      </c>
      <c r="F155" s="160" t="s">
        <v>202</v>
      </c>
      <c r="H155" s="161">
        <v>18.856999999999999</v>
      </c>
      <c r="I155" s="162"/>
      <c r="L155" s="157"/>
      <c r="M155" s="163"/>
      <c r="N155" s="164"/>
      <c r="O155" s="164"/>
      <c r="P155" s="164"/>
      <c r="Q155" s="164"/>
      <c r="R155" s="164"/>
      <c r="S155" s="164"/>
      <c r="T155" s="165"/>
      <c r="AT155" s="159" t="s">
        <v>182</v>
      </c>
      <c r="AU155" s="159" t="s">
        <v>85</v>
      </c>
      <c r="AV155" s="13" t="s">
        <v>85</v>
      </c>
      <c r="AW155" s="13" t="s">
        <v>33</v>
      </c>
      <c r="AX155" s="13" t="s">
        <v>77</v>
      </c>
      <c r="AY155" s="159" t="s">
        <v>174</v>
      </c>
    </row>
    <row r="156" spans="1:65" s="13" customFormat="1">
      <c r="B156" s="157"/>
      <c r="D156" s="158" t="s">
        <v>182</v>
      </c>
      <c r="E156" s="159" t="s">
        <v>1</v>
      </c>
      <c r="F156" s="160" t="s">
        <v>203</v>
      </c>
      <c r="H156" s="161">
        <v>12.936</v>
      </c>
      <c r="I156" s="162"/>
      <c r="L156" s="157"/>
      <c r="M156" s="163"/>
      <c r="N156" s="164"/>
      <c r="O156" s="164"/>
      <c r="P156" s="164"/>
      <c r="Q156" s="164"/>
      <c r="R156" s="164"/>
      <c r="S156" s="164"/>
      <c r="T156" s="165"/>
      <c r="AT156" s="159" t="s">
        <v>182</v>
      </c>
      <c r="AU156" s="159" t="s">
        <v>85</v>
      </c>
      <c r="AV156" s="13" t="s">
        <v>85</v>
      </c>
      <c r="AW156" s="13" t="s">
        <v>33</v>
      </c>
      <c r="AX156" s="13" t="s">
        <v>77</v>
      </c>
      <c r="AY156" s="159" t="s">
        <v>174</v>
      </c>
    </row>
    <row r="157" spans="1:65" s="13" customFormat="1">
      <c r="B157" s="157"/>
      <c r="D157" s="158" t="s">
        <v>182</v>
      </c>
      <c r="E157" s="159" t="s">
        <v>1</v>
      </c>
      <c r="F157" s="160" t="s">
        <v>204</v>
      </c>
      <c r="H157" s="161">
        <v>10.544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182</v>
      </c>
      <c r="AU157" s="159" t="s">
        <v>85</v>
      </c>
      <c r="AV157" s="13" t="s">
        <v>85</v>
      </c>
      <c r="AW157" s="13" t="s">
        <v>33</v>
      </c>
      <c r="AX157" s="13" t="s">
        <v>77</v>
      </c>
      <c r="AY157" s="159" t="s">
        <v>174</v>
      </c>
    </row>
    <row r="158" spans="1:65" s="13" customFormat="1">
      <c r="B158" s="157"/>
      <c r="D158" s="158" t="s">
        <v>182</v>
      </c>
      <c r="E158" s="159" t="s">
        <v>1</v>
      </c>
      <c r="F158" s="160" t="s">
        <v>205</v>
      </c>
      <c r="H158" s="161">
        <v>15.858000000000001</v>
      </c>
      <c r="I158" s="162"/>
      <c r="L158" s="157"/>
      <c r="M158" s="163"/>
      <c r="N158" s="164"/>
      <c r="O158" s="164"/>
      <c r="P158" s="164"/>
      <c r="Q158" s="164"/>
      <c r="R158" s="164"/>
      <c r="S158" s="164"/>
      <c r="T158" s="165"/>
      <c r="AT158" s="159" t="s">
        <v>182</v>
      </c>
      <c r="AU158" s="159" t="s">
        <v>85</v>
      </c>
      <c r="AV158" s="13" t="s">
        <v>85</v>
      </c>
      <c r="AW158" s="13" t="s">
        <v>33</v>
      </c>
      <c r="AX158" s="13" t="s">
        <v>77</v>
      </c>
      <c r="AY158" s="159" t="s">
        <v>174</v>
      </c>
    </row>
    <row r="159" spans="1:65" s="14" customFormat="1">
      <c r="B159" s="166"/>
      <c r="D159" s="158" t="s">
        <v>182</v>
      </c>
      <c r="E159" s="167" t="s">
        <v>131</v>
      </c>
      <c r="F159" s="168" t="s">
        <v>184</v>
      </c>
      <c r="H159" s="169">
        <v>211.852</v>
      </c>
      <c r="I159" s="170"/>
      <c r="L159" s="166"/>
      <c r="M159" s="171"/>
      <c r="N159" s="172"/>
      <c r="O159" s="172"/>
      <c r="P159" s="172"/>
      <c r="Q159" s="172"/>
      <c r="R159" s="172"/>
      <c r="S159" s="172"/>
      <c r="T159" s="173"/>
      <c r="AT159" s="167" t="s">
        <v>182</v>
      </c>
      <c r="AU159" s="167" t="s">
        <v>85</v>
      </c>
      <c r="AV159" s="14" t="s">
        <v>87</v>
      </c>
      <c r="AW159" s="14" t="s">
        <v>33</v>
      </c>
      <c r="AX159" s="14" t="s">
        <v>8</v>
      </c>
      <c r="AY159" s="167" t="s">
        <v>174</v>
      </c>
    </row>
    <row r="160" spans="1:65" s="2" customFormat="1" ht="24.2" customHeight="1">
      <c r="A160" s="31"/>
      <c r="B160" s="143"/>
      <c r="C160" s="144" t="s">
        <v>93</v>
      </c>
      <c r="D160" s="144" t="s">
        <v>176</v>
      </c>
      <c r="E160" s="145" t="s">
        <v>206</v>
      </c>
      <c r="F160" s="146" t="s">
        <v>207</v>
      </c>
      <c r="G160" s="147" t="s">
        <v>179</v>
      </c>
      <c r="H160" s="148">
        <v>5.3819999999999997</v>
      </c>
      <c r="I160" s="149"/>
      <c r="J160" s="150">
        <f>ROUND(I160*H160,0)</f>
        <v>0</v>
      </c>
      <c r="K160" s="146" t="s">
        <v>180</v>
      </c>
      <c r="L160" s="32"/>
      <c r="M160" s="151" t="s">
        <v>1</v>
      </c>
      <c r="N160" s="152" t="s">
        <v>42</v>
      </c>
      <c r="O160" s="57"/>
      <c r="P160" s="153">
        <f>O160*H160</f>
        <v>0</v>
      </c>
      <c r="Q160" s="153">
        <v>9.4500000000000001E-2</v>
      </c>
      <c r="R160" s="153">
        <f>Q160*H160</f>
        <v>0.50859900000000002</v>
      </c>
      <c r="S160" s="153">
        <v>0</v>
      </c>
      <c r="T160" s="154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5" t="s">
        <v>90</v>
      </c>
      <c r="AT160" s="155" t="s">
        <v>176</v>
      </c>
      <c r="AU160" s="155" t="s">
        <v>85</v>
      </c>
      <c r="AY160" s="16" t="s">
        <v>174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6" t="s">
        <v>8</v>
      </c>
      <c r="BK160" s="156">
        <f>ROUND(I160*H160,0)</f>
        <v>0</v>
      </c>
      <c r="BL160" s="16" t="s">
        <v>90</v>
      </c>
      <c r="BM160" s="155" t="s">
        <v>208</v>
      </c>
    </row>
    <row r="161" spans="1:65" s="13" customFormat="1">
      <c r="B161" s="157"/>
      <c r="D161" s="158" t="s">
        <v>182</v>
      </c>
      <c r="E161" s="159" t="s">
        <v>1</v>
      </c>
      <c r="F161" s="160" t="s">
        <v>209</v>
      </c>
      <c r="H161" s="161">
        <v>5.3819999999999997</v>
      </c>
      <c r="I161" s="162"/>
      <c r="L161" s="157"/>
      <c r="M161" s="163"/>
      <c r="N161" s="164"/>
      <c r="O161" s="164"/>
      <c r="P161" s="164"/>
      <c r="Q161" s="164"/>
      <c r="R161" s="164"/>
      <c r="S161" s="164"/>
      <c r="T161" s="165"/>
      <c r="AT161" s="159" t="s">
        <v>182</v>
      </c>
      <c r="AU161" s="159" t="s">
        <v>85</v>
      </c>
      <c r="AV161" s="13" t="s">
        <v>85</v>
      </c>
      <c r="AW161" s="13" t="s">
        <v>33</v>
      </c>
      <c r="AX161" s="13" t="s">
        <v>8</v>
      </c>
      <c r="AY161" s="159" t="s">
        <v>174</v>
      </c>
    </row>
    <row r="162" spans="1:65" s="2" customFormat="1" ht="24.2" customHeight="1">
      <c r="A162" s="31"/>
      <c r="B162" s="143"/>
      <c r="C162" s="144" t="s">
        <v>96</v>
      </c>
      <c r="D162" s="144" t="s">
        <v>176</v>
      </c>
      <c r="E162" s="145" t="s">
        <v>210</v>
      </c>
      <c r="F162" s="146" t="s">
        <v>211</v>
      </c>
      <c r="G162" s="147" t="s">
        <v>179</v>
      </c>
      <c r="H162" s="148">
        <v>9.8279999999999994</v>
      </c>
      <c r="I162" s="149"/>
      <c r="J162" s="150">
        <f>ROUND(I162*H162,0)</f>
        <v>0</v>
      </c>
      <c r="K162" s="146" t="s">
        <v>180</v>
      </c>
      <c r="L162" s="32"/>
      <c r="M162" s="151" t="s">
        <v>1</v>
      </c>
      <c r="N162" s="152" t="s">
        <v>42</v>
      </c>
      <c r="O162" s="57"/>
      <c r="P162" s="153">
        <f>O162*H162</f>
        <v>0</v>
      </c>
      <c r="Q162" s="153">
        <v>6.3E-2</v>
      </c>
      <c r="R162" s="153">
        <f>Q162*H162</f>
        <v>0.61916399999999994</v>
      </c>
      <c r="S162" s="153">
        <v>0</v>
      </c>
      <c r="T162" s="15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5" t="s">
        <v>90</v>
      </c>
      <c r="AT162" s="155" t="s">
        <v>176</v>
      </c>
      <c r="AU162" s="155" t="s">
        <v>85</v>
      </c>
      <c r="AY162" s="16" t="s">
        <v>174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6" t="s">
        <v>8</v>
      </c>
      <c r="BK162" s="156">
        <f>ROUND(I162*H162,0)</f>
        <v>0</v>
      </c>
      <c r="BL162" s="16" t="s">
        <v>90</v>
      </c>
      <c r="BM162" s="155" t="s">
        <v>212</v>
      </c>
    </row>
    <row r="163" spans="1:65" s="13" customFormat="1">
      <c r="B163" s="157"/>
      <c r="D163" s="158" t="s">
        <v>182</v>
      </c>
      <c r="E163" s="159" t="s">
        <v>1</v>
      </c>
      <c r="F163" s="160" t="s">
        <v>213</v>
      </c>
      <c r="H163" s="161">
        <v>3.7050000000000001</v>
      </c>
      <c r="I163" s="162"/>
      <c r="L163" s="157"/>
      <c r="M163" s="163"/>
      <c r="N163" s="164"/>
      <c r="O163" s="164"/>
      <c r="P163" s="164"/>
      <c r="Q163" s="164"/>
      <c r="R163" s="164"/>
      <c r="S163" s="164"/>
      <c r="T163" s="165"/>
      <c r="AT163" s="159" t="s">
        <v>182</v>
      </c>
      <c r="AU163" s="159" t="s">
        <v>85</v>
      </c>
      <c r="AV163" s="13" t="s">
        <v>85</v>
      </c>
      <c r="AW163" s="13" t="s">
        <v>33</v>
      </c>
      <c r="AX163" s="13" t="s">
        <v>77</v>
      </c>
      <c r="AY163" s="159" t="s">
        <v>174</v>
      </c>
    </row>
    <row r="164" spans="1:65" s="13" customFormat="1">
      <c r="B164" s="157"/>
      <c r="D164" s="158" t="s">
        <v>182</v>
      </c>
      <c r="E164" s="159" t="s">
        <v>1</v>
      </c>
      <c r="F164" s="160" t="s">
        <v>214</v>
      </c>
      <c r="H164" s="161">
        <v>1.716</v>
      </c>
      <c r="I164" s="162"/>
      <c r="L164" s="157"/>
      <c r="M164" s="163"/>
      <c r="N164" s="164"/>
      <c r="O164" s="164"/>
      <c r="P164" s="164"/>
      <c r="Q164" s="164"/>
      <c r="R164" s="164"/>
      <c r="S164" s="164"/>
      <c r="T164" s="165"/>
      <c r="AT164" s="159" t="s">
        <v>182</v>
      </c>
      <c r="AU164" s="159" t="s">
        <v>85</v>
      </c>
      <c r="AV164" s="13" t="s">
        <v>85</v>
      </c>
      <c r="AW164" s="13" t="s">
        <v>33</v>
      </c>
      <c r="AX164" s="13" t="s">
        <v>77</v>
      </c>
      <c r="AY164" s="159" t="s">
        <v>174</v>
      </c>
    </row>
    <row r="165" spans="1:65" s="13" customFormat="1">
      <c r="B165" s="157"/>
      <c r="D165" s="158" t="s">
        <v>182</v>
      </c>
      <c r="E165" s="159" t="s">
        <v>1</v>
      </c>
      <c r="F165" s="160" t="s">
        <v>215</v>
      </c>
      <c r="H165" s="161">
        <v>4.407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182</v>
      </c>
      <c r="AU165" s="159" t="s">
        <v>85</v>
      </c>
      <c r="AV165" s="13" t="s">
        <v>85</v>
      </c>
      <c r="AW165" s="13" t="s">
        <v>33</v>
      </c>
      <c r="AX165" s="13" t="s">
        <v>77</v>
      </c>
      <c r="AY165" s="159" t="s">
        <v>174</v>
      </c>
    </row>
    <row r="166" spans="1:65" s="14" customFormat="1">
      <c r="B166" s="166"/>
      <c r="D166" s="158" t="s">
        <v>182</v>
      </c>
      <c r="E166" s="167" t="s">
        <v>1</v>
      </c>
      <c r="F166" s="168" t="s">
        <v>184</v>
      </c>
      <c r="H166" s="169">
        <v>9.8279999999999994</v>
      </c>
      <c r="I166" s="170"/>
      <c r="L166" s="166"/>
      <c r="M166" s="171"/>
      <c r="N166" s="172"/>
      <c r="O166" s="172"/>
      <c r="P166" s="172"/>
      <c r="Q166" s="172"/>
      <c r="R166" s="172"/>
      <c r="S166" s="172"/>
      <c r="T166" s="173"/>
      <c r="AT166" s="167" t="s">
        <v>182</v>
      </c>
      <c r="AU166" s="167" t="s">
        <v>85</v>
      </c>
      <c r="AV166" s="14" t="s">
        <v>87</v>
      </c>
      <c r="AW166" s="14" t="s">
        <v>33</v>
      </c>
      <c r="AX166" s="14" t="s">
        <v>8</v>
      </c>
      <c r="AY166" s="167" t="s">
        <v>174</v>
      </c>
    </row>
    <row r="167" spans="1:65" s="2" customFormat="1" ht="24.2" customHeight="1">
      <c r="A167" s="31"/>
      <c r="B167" s="143"/>
      <c r="C167" s="144" t="s">
        <v>216</v>
      </c>
      <c r="D167" s="144" t="s">
        <v>176</v>
      </c>
      <c r="E167" s="145" t="s">
        <v>217</v>
      </c>
      <c r="F167" s="146" t="s">
        <v>218</v>
      </c>
      <c r="G167" s="147" t="s">
        <v>179</v>
      </c>
      <c r="H167" s="148">
        <v>5.7</v>
      </c>
      <c r="I167" s="149"/>
      <c r="J167" s="150">
        <f>ROUND(I167*H167,0)</f>
        <v>0</v>
      </c>
      <c r="K167" s="146" t="s">
        <v>180</v>
      </c>
      <c r="L167" s="32"/>
      <c r="M167" s="151" t="s">
        <v>1</v>
      </c>
      <c r="N167" s="152" t="s">
        <v>42</v>
      </c>
      <c r="O167" s="57"/>
      <c r="P167" s="153">
        <f>O167*H167</f>
        <v>0</v>
      </c>
      <c r="Q167" s="153">
        <v>1.0200000000000001E-2</v>
      </c>
      <c r="R167" s="153">
        <f>Q167*H167</f>
        <v>5.8140000000000004E-2</v>
      </c>
      <c r="S167" s="153">
        <v>0</v>
      </c>
      <c r="T167" s="154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5" t="s">
        <v>90</v>
      </c>
      <c r="AT167" s="155" t="s">
        <v>176</v>
      </c>
      <c r="AU167" s="155" t="s">
        <v>85</v>
      </c>
      <c r="AY167" s="16" t="s">
        <v>174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6" t="s">
        <v>8</v>
      </c>
      <c r="BK167" s="156">
        <f>ROUND(I167*H167,0)</f>
        <v>0</v>
      </c>
      <c r="BL167" s="16" t="s">
        <v>90</v>
      </c>
      <c r="BM167" s="155" t="s">
        <v>219</v>
      </c>
    </row>
    <row r="168" spans="1:65" s="13" customFormat="1">
      <c r="B168" s="157"/>
      <c r="D168" s="158" t="s">
        <v>182</v>
      </c>
      <c r="E168" s="159" t="s">
        <v>1</v>
      </c>
      <c r="F168" s="160" t="s">
        <v>220</v>
      </c>
      <c r="H168" s="161">
        <v>5.7</v>
      </c>
      <c r="I168" s="162"/>
      <c r="L168" s="157"/>
      <c r="M168" s="163"/>
      <c r="N168" s="164"/>
      <c r="O168" s="164"/>
      <c r="P168" s="164"/>
      <c r="Q168" s="164"/>
      <c r="R168" s="164"/>
      <c r="S168" s="164"/>
      <c r="T168" s="165"/>
      <c r="AT168" s="159" t="s">
        <v>182</v>
      </c>
      <c r="AU168" s="159" t="s">
        <v>85</v>
      </c>
      <c r="AV168" s="13" t="s">
        <v>85</v>
      </c>
      <c r="AW168" s="13" t="s">
        <v>33</v>
      </c>
      <c r="AX168" s="13" t="s">
        <v>77</v>
      </c>
      <c r="AY168" s="159" t="s">
        <v>174</v>
      </c>
    </row>
    <row r="169" spans="1:65" s="14" customFormat="1">
      <c r="B169" s="166"/>
      <c r="D169" s="158" t="s">
        <v>182</v>
      </c>
      <c r="E169" s="167" t="s">
        <v>1</v>
      </c>
      <c r="F169" s="168" t="s">
        <v>184</v>
      </c>
      <c r="H169" s="169">
        <v>5.7</v>
      </c>
      <c r="I169" s="170"/>
      <c r="L169" s="166"/>
      <c r="M169" s="171"/>
      <c r="N169" s="172"/>
      <c r="O169" s="172"/>
      <c r="P169" s="172"/>
      <c r="Q169" s="172"/>
      <c r="R169" s="172"/>
      <c r="S169" s="172"/>
      <c r="T169" s="173"/>
      <c r="AT169" s="167" t="s">
        <v>182</v>
      </c>
      <c r="AU169" s="167" t="s">
        <v>85</v>
      </c>
      <c r="AV169" s="14" t="s">
        <v>87</v>
      </c>
      <c r="AW169" s="14" t="s">
        <v>33</v>
      </c>
      <c r="AX169" s="14" t="s">
        <v>8</v>
      </c>
      <c r="AY169" s="167" t="s">
        <v>174</v>
      </c>
    </row>
    <row r="170" spans="1:65" s="12" customFormat="1" ht="22.9" customHeight="1">
      <c r="B170" s="130"/>
      <c r="D170" s="131" t="s">
        <v>76</v>
      </c>
      <c r="E170" s="141" t="s">
        <v>221</v>
      </c>
      <c r="F170" s="141" t="s">
        <v>222</v>
      </c>
      <c r="I170" s="133"/>
      <c r="J170" s="142">
        <f>BK170</f>
        <v>0</v>
      </c>
      <c r="L170" s="130"/>
      <c r="M170" s="135"/>
      <c r="N170" s="136"/>
      <c r="O170" s="136"/>
      <c r="P170" s="137">
        <f>SUM(P171:P200)</f>
        <v>0</v>
      </c>
      <c r="Q170" s="136"/>
      <c r="R170" s="137">
        <f>SUM(R171:R200)</f>
        <v>1.1800999999999999E-2</v>
      </c>
      <c r="S170" s="136"/>
      <c r="T170" s="138">
        <f>SUM(T171:T200)</f>
        <v>8.2220830000000014</v>
      </c>
      <c r="AR170" s="131" t="s">
        <v>8</v>
      </c>
      <c r="AT170" s="139" t="s">
        <v>76</v>
      </c>
      <c r="AU170" s="139" t="s">
        <v>8</v>
      </c>
      <c r="AY170" s="131" t="s">
        <v>174</v>
      </c>
      <c r="BK170" s="140">
        <f>SUM(BK171:BK200)</f>
        <v>0</v>
      </c>
    </row>
    <row r="171" spans="1:65" s="2" customFormat="1" ht="24.2" customHeight="1">
      <c r="A171" s="31"/>
      <c r="B171" s="143"/>
      <c r="C171" s="144" t="s">
        <v>223</v>
      </c>
      <c r="D171" s="144" t="s">
        <v>176</v>
      </c>
      <c r="E171" s="145" t="s">
        <v>224</v>
      </c>
      <c r="F171" s="146" t="s">
        <v>225</v>
      </c>
      <c r="G171" s="147" t="s">
        <v>179</v>
      </c>
      <c r="H171" s="148">
        <v>68.900000000000006</v>
      </c>
      <c r="I171" s="149"/>
      <c r="J171" s="150">
        <f>ROUND(I171*H171,0)</f>
        <v>0</v>
      </c>
      <c r="K171" s="146" t="s">
        <v>180</v>
      </c>
      <c r="L171" s="32"/>
      <c r="M171" s="151" t="s">
        <v>1</v>
      </c>
      <c r="N171" s="152" t="s">
        <v>42</v>
      </c>
      <c r="O171" s="57"/>
      <c r="P171" s="153">
        <f>O171*H171</f>
        <v>0</v>
      </c>
      <c r="Q171" s="153">
        <v>1.2999999999999999E-4</v>
      </c>
      <c r="R171" s="153">
        <f>Q171*H171</f>
        <v>8.9569999999999997E-3</v>
      </c>
      <c r="S171" s="153">
        <v>0</v>
      </c>
      <c r="T171" s="154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5" t="s">
        <v>90</v>
      </c>
      <c r="AT171" s="155" t="s">
        <v>176</v>
      </c>
      <c r="AU171" s="155" t="s">
        <v>85</v>
      </c>
      <c r="AY171" s="16" t="s">
        <v>174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6" t="s">
        <v>8</v>
      </c>
      <c r="BK171" s="156">
        <f>ROUND(I171*H171,0)</f>
        <v>0</v>
      </c>
      <c r="BL171" s="16" t="s">
        <v>90</v>
      </c>
      <c r="BM171" s="155" t="s">
        <v>226</v>
      </c>
    </row>
    <row r="172" spans="1:65" s="13" customFormat="1">
      <c r="B172" s="157"/>
      <c r="D172" s="158" t="s">
        <v>182</v>
      </c>
      <c r="E172" s="159" t="s">
        <v>1</v>
      </c>
      <c r="F172" s="160" t="s">
        <v>227</v>
      </c>
      <c r="H172" s="161">
        <v>68.900000000000006</v>
      </c>
      <c r="I172" s="162"/>
      <c r="L172" s="157"/>
      <c r="M172" s="163"/>
      <c r="N172" s="164"/>
      <c r="O172" s="164"/>
      <c r="P172" s="164"/>
      <c r="Q172" s="164"/>
      <c r="R172" s="164"/>
      <c r="S172" s="164"/>
      <c r="T172" s="165"/>
      <c r="AT172" s="159" t="s">
        <v>182</v>
      </c>
      <c r="AU172" s="159" t="s">
        <v>85</v>
      </c>
      <c r="AV172" s="13" t="s">
        <v>85</v>
      </c>
      <c r="AW172" s="13" t="s">
        <v>33</v>
      </c>
      <c r="AX172" s="13" t="s">
        <v>8</v>
      </c>
      <c r="AY172" s="159" t="s">
        <v>174</v>
      </c>
    </row>
    <row r="173" spans="1:65" s="2" customFormat="1" ht="24.2" customHeight="1">
      <c r="A173" s="31"/>
      <c r="B173" s="143"/>
      <c r="C173" s="144" t="s">
        <v>221</v>
      </c>
      <c r="D173" s="144" t="s">
        <v>176</v>
      </c>
      <c r="E173" s="145" t="s">
        <v>228</v>
      </c>
      <c r="F173" s="146" t="s">
        <v>229</v>
      </c>
      <c r="G173" s="147" t="s">
        <v>179</v>
      </c>
      <c r="H173" s="148">
        <v>72</v>
      </c>
      <c r="I173" s="149"/>
      <c r="J173" s="150">
        <f>ROUND(I173*H173,0)</f>
        <v>0</v>
      </c>
      <c r="K173" s="146" t="s">
        <v>180</v>
      </c>
      <c r="L173" s="32"/>
      <c r="M173" s="151" t="s">
        <v>1</v>
      </c>
      <c r="N173" s="152" t="s">
        <v>42</v>
      </c>
      <c r="O173" s="57"/>
      <c r="P173" s="153">
        <f>O173*H173</f>
        <v>0</v>
      </c>
      <c r="Q173" s="153">
        <v>3.9499999999999998E-5</v>
      </c>
      <c r="R173" s="153">
        <f>Q173*H173</f>
        <v>2.8439999999999997E-3</v>
      </c>
      <c r="S173" s="153">
        <v>0</v>
      </c>
      <c r="T173" s="154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5" t="s">
        <v>90</v>
      </c>
      <c r="AT173" s="155" t="s">
        <v>176</v>
      </c>
      <c r="AU173" s="155" t="s">
        <v>85</v>
      </c>
      <c r="AY173" s="16" t="s">
        <v>174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6" t="s">
        <v>8</v>
      </c>
      <c r="BK173" s="156">
        <f>ROUND(I173*H173,0)</f>
        <v>0</v>
      </c>
      <c r="BL173" s="16" t="s">
        <v>90</v>
      </c>
      <c r="BM173" s="155" t="s">
        <v>230</v>
      </c>
    </row>
    <row r="174" spans="1:65" s="13" customFormat="1">
      <c r="B174" s="157"/>
      <c r="D174" s="158" t="s">
        <v>182</v>
      </c>
      <c r="E174" s="159" t="s">
        <v>1</v>
      </c>
      <c r="F174" s="160" t="s">
        <v>195</v>
      </c>
      <c r="H174" s="161">
        <v>72</v>
      </c>
      <c r="I174" s="162"/>
      <c r="L174" s="157"/>
      <c r="M174" s="163"/>
      <c r="N174" s="164"/>
      <c r="O174" s="164"/>
      <c r="P174" s="164"/>
      <c r="Q174" s="164"/>
      <c r="R174" s="164"/>
      <c r="S174" s="164"/>
      <c r="T174" s="165"/>
      <c r="AT174" s="159" t="s">
        <v>182</v>
      </c>
      <c r="AU174" s="159" t="s">
        <v>85</v>
      </c>
      <c r="AV174" s="13" t="s">
        <v>85</v>
      </c>
      <c r="AW174" s="13" t="s">
        <v>33</v>
      </c>
      <c r="AX174" s="13" t="s">
        <v>77</v>
      </c>
      <c r="AY174" s="159" t="s">
        <v>174</v>
      </c>
    </row>
    <row r="175" spans="1:65" s="14" customFormat="1">
      <c r="B175" s="166"/>
      <c r="D175" s="158" t="s">
        <v>182</v>
      </c>
      <c r="E175" s="167" t="s">
        <v>1</v>
      </c>
      <c r="F175" s="168" t="s">
        <v>184</v>
      </c>
      <c r="H175" s="169">
        <v>72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182</v>
      </c>
      <c r="AU175" s="167" t="s">
        <v>85</v>
      </c>
      <c r="AV175" s="14" t="s">
        <v>87</v>
      </c>
      <c r="AW175" s="14" t="s">
        <v>33</v>
      </c>
      <c r="AX175" s="14" t="s">
        <v>8</v>
      </c>
      <c r="AY175" s="167" t="s">
        <v>174</v>
      </c>
    </row>
    <row r="176" spans="1:65" s="2" customFormat="1" ht="14.45" customHeight="1">
      <c r="A176" s="31"/>
      <c r="B176" s="143"/>
      <c r="C176" s="144" t="s">
        <v>231</v>
      </c>
      <c r="D176" s="144" t="s">
        <v>176</v>
      </c>
      <c r="E176" s="145" t="s">
        <v>232</v>
      </c>
      <c r="F176" s="146" t="s">
        <v>233</v>
      </c>
      <c r="G176" s="147" t="s">
        <v>179</v>
      </c>
      <c r="H176" s="148">
        <v>18.777000000000001</v>
      </c>
      <c r="I176" s="149"/>
      <c r="J176" s="150">
        <f>ROUND(I176*H176,0)</f>
        <v>0</v>
      </c>
      <c r="K176" s="146" t="s">
        <v>180</v>
      </c>
      <c r="L176" s="32"/>
      <c r="M176" s="151" t="s">
        <v>1</v>
      </c>
      <c r="N176" s="152" t="s">
        <v>42</v>
      </c>
      <c r="O176" s="57"/>
      <c r="P176" s="153">
        <f>O176*H176</f>
        <v>0</v>
      </c>
      <c r="Q176" s="153">
        <v>0</v>
      </c>
      <c r="R176" s="153">
        <f>Q176*H176</f>
        <v>0</v>
      </c>
      <c r="S176" s="153">
        <v>0.26100000000000001</v>
      </c>
      <c r="T176" s="154">
        <f>S176*H176</f>
        <v>4.9007970000000007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5" t="s">
        <v>90</v>
      </c>
      <c r="AT176" s="155" t="s">
        <v>176</v>
      </c>
      <c r="AU176" s="155" t="s">
        <v>85</v>
      </c>
      <c r="AY176" s="16" t="s">
        <v>174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6" t="s">
        <v>8</v>
      </c>
      <c r="BK176" s="156">
        <f>ROUND(I176*H176,0)</f>
        <v>0</v>
      </c>
      <c r="BL176" s="16" t="s">
        <v>90</v>
      </c>
      <c r="BM176" s="155" t="s">
        <v>234</v>
      </c>
    </row>
    <row r="177" spans="1:65" s="13" customFormat="1">
      <c r="B177" s="157"/>
      <c r="D177" s="158" t="s">
        <v>182</v>
      </c>
      <c r="E177" s="159" t="s">
        <v>1</v>
      </c>
      <c r="F177" s="160" t="s">
        <v>235</v>
      </c>
      <c r="H177" s="161">
        <v>7.3140000000000001</v>
      </c>
      <c r="I177" s="162"/>
      <c r="L177" s="157"/>
      <c r="M177" s="163"/>
      <c r="N177" s="164"/>
      <c r="O177" s="164"/>
      <c r="P177" s="164"/>
      <c r="Q177" s="164"/>
      <c r="R177" s="164"/>
      <c r="S177" s="164"/>
      <c r="T177" s="165"/>
      <c r="AT177" s="159" t="s">
        <v>182</v>
      </c>
      <c r="AU177" s="159" t="s">
        <v>85</v>
      </c>
      <c r="AV177" s="13" t="s">
        <v>85</v>
      </c>
      <c r="AW177" s="13" t="s">
        <v>33</v>
      </c>
      <c r="AX177" s="13" t="s">
        <v>77</v>
      </c>
      <c r="AY177" s="159" t="s">
        <v>174</v>
      </c>
    </row>
    <row r="178" spans="1:65" s="13" customFormat="1">
      <c r="B178" s="157"/>
      <c r="D178" s="158" t="s">
        <v>182</v>
      </c>
      <c r="E178" s="159" t="s">
        <v>1</v>
      </c>
      <c r="F178" s="160" t="s">
        <v>236</v>
      </c>
      <c r="H178" s="161">
        <v>4.149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182</v>
      </c>
      <c r="AU178" s="159" t="s">
        <v>85</v>
      </c>
      <c r="AV178" s="13" t="s">
        <v>85</v>
      </c>
      <c r="AW178" s="13" t="s">
        <v>33</v>
      </c>
      <c r="AX178" s="13" t="s">
        <v>77</v>
      </c>
      <c r="AY178" s="159" t="s">
        <v>174</v>
      </c>
    </row>
    <row r="179" spans="1:65" s="13" customFormat="1">
      <c r="B179" s="157"/>
      <c r="D179" s="158" t="s">
        <v>182</v>
      </c>
      <c r="E179" s="159" t="s">
        <v>1</v>
      </c>
      <c r="F179" s="160" t="s">
        <v>235</v>
      </c>
      <c r="H179" s="161">
        <v>7.3140000000000001</v>
      </c>
      <c r="I179" s="162"/>
      <c r="L179" s="157"/>
      <c r="M179" s="163"/>
      <c r="N179" s="164"/>
      <c r="O179" s="164"/>
      <c r="P179" s="164"/>
      <c r="Q179" s="164"/>
      <c r="R179" s="164"/>
      <c r="S179" s="164"/>
      <c r="T179" s="165"/>
      <c r="AT179" s="159" t="s">
        <v>182</v>
      </c>
      <c r="AU179" s="159" t="s">
        <v>85</v>
      </c>
      <c r="AV179" s="13" t="s">
        <v>85</v>
      </c>
      <c r="AW179" s="13" t="s">
        <v>33</v>
      </c>
      <c r="AX179" s="13" t="s">
        <v>77</v>
      </c>
      <c r="AY179" s="159" t="s">
        <v>174</v>
      </c>
    </row>
    <row r="180" spans="1:65" s="14" customFormat="1">
      <c r="B180" s="166"/>
      <c r="D180" s="158" t="s">
        <v>182</v>
      </c>
      <c r="E180" s="167" t="s">
        <v>1</v>
      </c>
      <c r="F180" s="168" t="s">
        <v>184</v>
      </c>
      <c r="H180" s="169">
        <v>18.777000000000001</v>
      </c>
      <c r="I180" s="170"/>
      <c r="L180" s="166"/>
      <c r="M180" s="171"/>
      <c r="N180" s="172"/>
      <c r="O180" s="172"/>
      <c r="P180" s="172"/>
      <c r="Q180" s="172"/>
      <c r="R180" s="172"/>
      <c r="S180" s="172"/>
      <c r="T180" s="173"/>
      <c r="AT180" s="167" t="s">
        <v>182</v>
      </c>
      <c r="AU180" s="167" t="s">
        <v>85</v>
      </c>
      <c r="AV180" s="14" t="s">
        <v>87</v>
      </c>
      <c r="AW180" s="14" t="s">
        <v>33</v>
      </c>
      <c r="AX180" s="14" t="s">
        <v>8</v>
      </c>
      <c r="AY180" s="167" t="s">
        <v>174</v>
      </c>
    </row>
    <row r="181" spans="1:65" s="2" customFormat="1" ht="24.2" customHeight="1">
      <c r="A181" s="31"/>
      <c r="B181" s="143"/>
      <c r="C181" s="144" t="s">
        <v>237</v>
      </c>
      <c r="D181" s="144" t="s">
        <v>176</v>
      </c>
      <c r="E181" s="145" t="s">
        <v>238</v>
      </c>
      <c r="F181" s="146" t="s">
        <v>239</v>
      </c>
      <c r="G181" s="147" t="s">
        <v>179</v>
      </c>
      <c r="H181" s="148">
        <v>9.8279999999999994</v>
      </c>
      <c r="I181" s="149"/>
      <c r="J181" s="150">
        <f>ROUND(I181*H181,0)</f>
        <v>0</v>
      </c>
      <c r="K181" s="146" t="s">
        <v>180</v>
      </c>
      <c r="L181" s="32"/>
      <c r="M181" s="151" t="s">
        <v>1</v>
      </c>
      <c r="N181" s="152" t="s">
        <v>42</v>
      </c>
      <c r="O181" s="57"/>
      <c r="P181" s="153">
        <f>O181*H181</f>
        <v>0</v>
      </c>
      <c r="Q181" s="153">
        <v>0</v>
      </c>
      <c r="R181" s="153">
        <f>Q181*H181</f>
        <v>0</v>
      </c>
      <c r="S181" s="153">
        <v>0.09</v>
      </c>
      <c r="T181" s="154">
        <f>S181*H181</f>
        <v>0.88451999999999986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5" t="s">
        <v>90</v>
      </c>
      <c r="AT181" s="155" t="s">
        <v>176</v>
      </c>
      <c r="AU181" s="155" t="s">
        <v>85</v>
      </c>
      <c r="AY181" s="16" t="s">
        <v>174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6" t="s">
        <v>8</v>
      </c>
      <c r="BK181" s="156">
        <f>ROUND(I181*H181,0)</f>
        <v>0</v>
      </c>
      <c r="BL181" s="16" t="s">
        <v>90</v>
      </c>
      <c r="BM181" s="155" t="s">
        <v>240</v>
      </c>
    </row>
    <row r="182" spans="1:65" s="13" customFormat="1">
      <c r="B182" s="157"/>
      <c r="D182" s="158" t="s">
        <v>182</v>
      </c>
      <c r="E182" s="159" t="s">
        <v>1</v>
      </c>
      <c r="F182" s="160" t="s">
        <v>213</v>
      </c>
      <c r="H182" s="161">
        <v>3.7050000000000001</v>
      </c>
      <c r="I182" s="162"/>
      <c r="L182" s="157"/>
      <c r="M182" s="163"/>
      <c r="N182" s="164"/>
      <c r="O182" s="164"/>
      <c r="P182" s="164"/>
      <c r="Q182" s="164"/>
      <c r="R182" s="164"/>
      <c r="S182" s="164"/>
      <c r="T182" s="165"/>
      <c r="AT182" s="159" t="s">
        <v>182</v>
      </c>
      <c r="AU182" s="159" t="s">
        <v>85</v>
      </c>
      <c r="AV182" s="13" t="s">
        <v>85</v>
      </c>
      <c r="AW182" s="13" t="s">
        <v>33</v>
      </c>
      <c r="AX182" s="13" t="s">
        <v>77</v>
      </c>
      <c r="AY182" s="159" t="s">
        <v>174</v>
      </c>
    </row>
    <row r="183" spans="1:65" s="13" customFormat="1">
      <c r="B183" s="157"/>
      <c r="D183" s="158" t="s">
        <v>182</v>
      </c>
      <c r="E183" s="159" t="s">
        <v>1</v>
      </c>
      <c r="F183" s="160" t="s">
        <v>214</v>
      </c>
      <c r="H183" s="161">
        <v>1.716</v>
      </c>
      <c r="I183" s="162"/>
      <c r="L183" s="157"/>
      <c r="M183" s="163"/>
      <c r="N183" s="164"/>
      <c r="O183" s="164"/>
      <c r="P183" s="164"/>
      <c r="Q183" s="164"/>
      <c r="R183" s="164"/>
      <c r="S183" s="164"/>
      <c r="T183" s="165"/>
      <c r="AT183" s="159" t="s">
        <v>182</v>
      </c>
      <c r="AU183" s="159" t="s">
        <v>85</v>
      </c>
      <c r="AV183" s="13" t="s">
        <v>85</v>
      </c>
      <c r="AW183" s="13" t="s">
        <v>33</v>
      </c>
      <c r="AX183" s="13" t="s">
        <v>77</v>
      </c>
      <c r="AY183" s="159" t="s">
        <v>174</v>
      </c>
    </row>
    <row r="184" spans="1:65" s="13" customFormat="1">
      <c r="B184" s="157"/>
      <c r="D184" s="158" t="s">
        <v>182</v>
      </c>
      <c r="E184" s="159" t="s">
        <v>1</v>
      </c>
      <c r="F184" s="160" t="s">
        <v>215</v>
      </c>
      <c r="H184" s="161">
        <v>4.407</v>
      </c>
      <c r="I184" s="162"/>
      <c r="L184" s="157"/>
      <c r="M184" s="163"/>
      <c r="N184" s="164"/>
      <c r="O184" s="164"/>
      <c r="P184" s="164"/>
      <c r="Q184" s="164"/>
      <c r="R184" s="164"/>
      <c r="S184" s="164"/>
      <c r="T184" s="165"/>
      <c r="AT184" s="159" t="s">
        <v>182</v>
      </c>
      <c r="AU184" s="159" t="s">
        <v>85</v>
      </c>
      <c r="AV184" s="13" t="s">
        <v>85</v>
      </c>
      <c r="AW184" s="13" t="s">
        <v>33</v>
      </c>
      <c r="AX184" s="13" t="s">
        <v>77</v>
      </c>
      <c r="AY184" s="159" t="s">
        <v>174</v>
      </c>
    </row>
    <row r="185" spans="1:65" s="14" customFormat="1">
      <c r="B185" s="166"/>
      <c r="D185" s="158" t="s">
        <v>182</v>
      </c>
      <c r="E185" s="167" t="s">
        <v>1</v>
      </c>
      <c r="F185" s="168" t="s">
        <v>184</v>
      </c>
      <c r="H185" s="169">
        <v>9.8279999999999994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182</v>
      </c>
      <c r="AU185" s="167" t="s">
        <v>85</v>
      </c>
      <c r="AV185" s="14" t="s">
        <v>87</v>
      </c>
      <c r="AW185" s="14" t="s">
        <v>33</v>
      </c>
      <c r="AX185" s="14" t="s">
        <v>8</v>
      </c>
      <c r="AY185" s="167" t="s">
        <v>174</v>
      </c>
    </row>
    <row r="186" spans="1:65" s="2" customFormat="1" ht="24.2" customHeight="1">
      <c r="A186" s="31"/>
      <c r="B186" s="143"/>
      <c r="C186" s="144" t="s">
        <v>241</v>
      </c>
      <c r="D186" s="144" t="s">
        <v>176</v>
      </c>
      <c r="E186" s="145" t="s">
        <v>242</v>
      </c>
      <c r="F186" s="146" t="s">
        <v>243</v>
      </c>
      <c r="G186" s="147" t="s">
        <v>244</v>
      </c>
      <c r="H186" s="148">
        <v>0.83499999999999996</v>
      </c>
      <c r="I186" s="149"/>
      <c r="J186" s="150">
        <f>ROUND(I186*H186,0)</f>
        <v>0</v>
      </c>
      <c r="K186" s="146" t="s">
        <v>180</v>
      </c>
      <c r="L186" s="32"/>
      <c r="M186" s="151" t="s">
        <v>1</v>
      </c>
      <c r="N186" s="152" t="s">
        <v>42</v>
      </c>
      <c r="O186" s="57"/>
      <c r="P186" s="153">
        <f>O186*H186</f>
        <v>0</v>
      </c>
      <c r="Q186" s="153">
        <v>0</v>
      </c>
      <c r="R186" s="153">
        <f>Q186*H186</f>
        <v>0</v>
      </c>
      <c r="S186" s="153">
        <v>1.4</v>
      </c>
      <c r="T186" s="154">
        <f>S186*H186</f>
        <v>1.1689999999999998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5" t="s">
        <v>90</v>
      </c>
      <c r="AT186" s="155" t="s">
        <v>176</v>
      </c>
      <c r="AU186" s="155" t="s">
        <v>85</v>
      </c>
      <c r="AY186" s="16" t="s">
        <v>174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6" t="s">
        <v>8</v>
      </c>
      <c r="BK186" s="156">
        <f>ROUND(I186*H186,0)</f>
        <v>0</v>
      </c>
      <c r="BL186" s="16" t="s">
        <v>90</v>
      </c>
      <c r="BM186" s="155" t="s">
        <v>245</v>
      </c>
    </row>
    <row r="187" spans="1:65" s="13" customFormat="1">
      <c r="B187" s="157"/>
      <c r="D187" s="158" t="s">
        <v>182</v>
      </c>
      <c r="E187" s="159" t="s">
        <v>1</v>
      </c>
      <c r="F187" s="160" t="s">
        <v>246</v>
      </c>
      <c r="H187" s="161">
        <v>0.54100000000000004</v>
      </c>
      <c r="I187" s="162"/>
      <c r="L187" s="157"/>
      <c r="M187" s="163"/>
      <c r="N187" s="164"/>
      <c r="O187" s="164"/>
      <c r="P187" s="164"/>
      <c r="Q187" s="164"/>
      <c r="R187" s="164"/>
      <c r="S187" s="164"/>
      <c r="T187" s="165"/>
      <c r="AT187" s="159" t="s">
        <v>182</v>
      </c>
      <c r="AU187" s="159" t="s">
        <v>85</v>
      </c>
      <c r="AV187" s="13" t="s">
        <v>85</v>
      </c>
      <c r="AW187" s="13" t="s">
        <v>33</v>
      </c>
      <c r="AX187" s="13" t="s">
        <v>77</v>
      </c>
      <c r="AY187" s="159" t="s">
        <v>174</v>
      </c>
    </row>
    <row r="188" spans="1:65" s="13" customFormat="1">
      <c r="B188" s="157"/>
      <c r="D188" s="158" t="s">
        <v>182</v>
      </c>
      <c r="E188" s="159" t="s">
        <v>1</v>
      </c>
      <c r="F188" s="160" t="s">
        <v>247</v>
      </c>
      <c r="H188" s="161">
        <v>0.111</v>
      </c>
      <c r="I188" s="162"/>
      <c r="L188" s="157"/>
      <c r="M188" s="163"/>
      <c r="N188" s="164"/>
      <c r="O188" s="164"/>
      <c r="P188" s="164"/>
      <c r="Q188" s="164"/>
      <c r="R188" s="164"/>
      <c r="S188" s="164"/>
      <c r="T188" s="165"/>
      <c r="AT188" s="159" t="s">
        <v>182</v>
      </c>
      <c r="AU188" s="159" t="s">
        <v>85</v>
      </c>
      <c r="AV188" s="13" t="s">
        <v>85</v>
      </c>
      <c r="AW188" s="13" t="s">
        <v>33</v>
      </c>
      <c r="AX188" s="13" t="s">
        <v>77</v>
      </c>
      <c r="AY188" s="159" t="s">
        <v>174</v>
      </c>
    </row>
    <row r="189" spans="1:65" s="13" customFormat="1">
      <c r="B189" s="157"/>
      <c r="D189" s="158" t="s">
        <v>182</v>
      </c>
      <c r="E189" s="159" t="s">
        <v>1</v>
      </c>
      <c r="F189" s="160" t="s">
        <v>248</v>
      </c>
      <c r="H189" s="161">
        <v>5.0999999999999997E-2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182</v>
      </c>
      <c r="AU189" s="159" t="s">
        <v>85</v>
      </c>
      <c r="AV189" s="13" t="s">
        <v>85</v>
      </c>
      <c r="AW189" s="13" t="s">
        <v>33</v>
      </c>
      <c r="AX189" s="13" t="s">
        <v>77</v>
      </c>
      <c r="AY189" s="159" t="s">
        <v>174</v>
      </c>
    </row>
    <row r="190" spans="1:65" s="13" customFormat="1">
      <c r="B190" s="157"/>
      <c r="D190" s="158" t="s">
        <v>182</v>
      </c>
      <c r="E190" s="159" t="s">
        <v>1</v>
      </c>
      <c r="F190" s="160" t="s">
        <v>249</v>
      </c>
      <c r="H190" s="161">
        <v>0.13200000000000001</v>
      </c>
      <c r="I190" s="162"/>
      <c r="L190" s="157"/>
      <c r="M190" s="163"/>
      <c r="N190" s="164"/>
      <c r="O190" s="164"/>
      <c r="P190" s="164"/>
      <c r="Q190" s="164"/>
      <c r="R190" s="164"/>
      <c r="S190" s="164"/>
      <c r="T190" s="165"/>
      <c r="AT190" s="159" t="s">
        <v>182</v>
      </c>
      <c r="AU190" s="159" t="s">
        <v>85</v>
      </c>
      <c r="AV190" s="13" t="s">
        <v>85</v>
      </c>
      <c r="AW190" s="13" t="s">
        <v>33</v>
      </c>
      <c r="AX190" s="13" t="s">
        <v>77</v>
      </c>
      <c r="AY190" s="159" t="s">
        <v>174</v>
      </c>
    </row>
    <row r="191" spans="1:65" s="14" customFormat="1">
      <c r="B191" s="166"/>
      <c r="D191" s="158" t="s">
        <v>182</v>
      </c>
      <c r="E191" s="167" t="s">
        <v>1</v>
      </c>
      <c r="F191" s="168" t="s">
        <v>184</v>
      </c>
      <c r="H191" s="169">
        <v>0.83499999999999996</v>
      </c>
      <c r="I191" s="170"/>
      <c r="L191" s="166"/>
      <c r="M191" s="171"/>
      <c r="N191" s="172"/>
      <c r="O191" s="172"/>
      <c r="P191" s="172"/>
      <c r="Q191" s="172"/>
      <c r="R191" s="172"/>
      <c r="S191" s="172"/>
      <c r="T191" s="173"/>
      <c r="AT191" s="167" t="s">
        <v>182</v>
      </c>
      <c r="AU191" s="167" t="s">
        <v>85</v>
      </c>
      <c r="AV191" s="14" t="s">
        <v>87</v>
      </c>
      <c r="AW191" s="14" t="s">
        <v>33</v>
      </c>
      <c r="AX191" s="14" t="s">
        <v>8</v>
      </c>
      <c r="AY191" s="167" t="s">
        <v>174</v>
      </c>
    </row>
    <row r="192" spans="1:65" s="2" customFormat="1" ht="14.45" customHeight="1">
      <c r="A192" s="31"/>
      <c r="B192" s="143"/>
      <c r="C192" s="144" t="s">
        <v>250</v>
      </c>
      <c r="D192" s="144" t="s">
        <v>176</v>
      </c>
      <c r="E192" s="145" t="s">
        <v>251</v>
      </c>
      <c r="F192" s="146" t="s">
        <v>252</v>
      </c>
      <c r="G192" s="147" t="s">
        <v>179</v>
      </c>
      <c r="H192" s="148">
        <v>5.91</v>
      </c>
      <c r="I192" s="149"/>
      <c r="J192" s="150">
        <f>ROUND(I192*H192,0)</f>
        <v>0</v>
      </c>
      <c r="K192" s="146" t="s">
        <v>180</v>
      </c>
      <c r="L192" s="32"/>
      <c r="M192" s="151" t="s">
        <v>1</v>
      </c>
      <c r="N192" s="152" t="s">
        <v>42</v>
      </c>
      <c r="O192" s="57"/>
      <c r="P192" s="153">
        <f>O192*H192</f>
        <v>0</v>
      </c>
      <c r="Q192" s="153">
        <v>0</v>
      </c>
      <c r="R192" s="153">
        <f>Q192*H192</f>
        <v>0</v>
      </c>
      <c r="S192" s="153">
        <v>7.5999999999999998E-2</v>
      </c>
      <c r="T192" s="154">
        <f>S192*H192</f>
        <v>0.44916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5" t="s">
        <v>90</v>
      </c>
      <c r="AT192" s="155" t="s">
        <v>176</v>
      </c>
      <c r="AU192" s="155" t="s">
        <v>85</v>
      </c>
      <c r="AY192" s="16" t="s">
        <v>174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6" t="s">
        <v>8</v>
      </c>
      <c r="BK192" s="156">
        <f>ROUND(I192*H192,0)</f>
        <v>0</v>
      </c>
      <c r="BL192" s="16" t="s">
        <v>90</v>
      </c>
      <c r="BM192" s="155" t="s">
        <v>253</v>
      </c>
    </row>
    <row r="193" spans="1:65" s="13" customFormat="1">
      <c r="B193" s="157"/>
      <c r="D193" s="158" t="s">
        <v>182</v>
      </c>
      <c r="E193" s="159" t="s">
        <v>1</v>
      </c>
      <c r="F193" s="160" t="s">
        <v>254</v>
      </c>
      <c r="H193" s="161">
        <v>5.91</v>
      </c>
      <c r="I193" s="162"/>
      <c r="L193" s="157"/>
      <c r="M193" s="163"/>
      <c r="N193" s="164"/>
      <c r="O193" s="164"/>
      <c r="P193" s="164"/>
      <c r="Q193" s="164"/>
      <c r="R193" s="164"/>
      <c r="S193" s="164"/>
      <c r="T193" s="165"/>
      <c r="AT193" s="159" t="s">
        <v>182</v>
      </c>
      <c r="AU193" s="159" t="s">
        <v>85</v>
      </c>
      <c r="AV193" s="13" t="s">
        <v>85</v>
      </c>
      <c r="AW193" s="13" t="s">
        <v>33</v>
      </c>
      <c r="AX193" s="13" t="s">
        <v>8</v>
      </c>
      <c r="AY193" s="159" t="s">
        <v>174</v>
      </c>
    </row>
    <row r="194" spans="1:65" s="2" customFormat="1" ht="24.2" customHeight="1">
      <c r="A194" s="31"/>
      <c r="B194" s="143"/>
      <c r="C194" s="144" t="s">
        <v>255</v>
      </c>
      <c r="D194" s="144" t="s">
        <v>176</v>
      </c>
      <c r="E194" s="145" t="s">
        <v>256</v>
      </c>
      <c r="F194" s="146" t="s">
        <v>257</v>
      </c>
      <c r="G194" s="147" t="s">
        <v>179</v>
      </c>
      <c r="H194" s="148">
        <v>1.68</v>
      </c>
      <c r="I194" s="149"/>
      <c r="J194" s="150">
        <f>ROUND(I194*H194,0)</f>
        <v>0</v>
      </c>
      <c r="K194" s="146" t="s">
        <v>180</v>
      </c>
      <c r="L194" s="32"/>
      <c r="M194" s="151" t="s">
        <v>1</v>
      </c>
      <c r="N194" s="152" t="s">
        <v>42</v>
      </c>
      <c r="O194" s="57"/>
      <c r="P194" s="153">
        <f>O194*H194</f>
        <v>0</v>
      </c>
      <c r="Q194" s="153">
        <v>0</v>
      </c>
      <c r="R194" s="153">
        <f>Q194*H194</f>
        <v>0</v>
      </c>
      <c r="S194" s="153">
        <v>0.18</v>
      </c>
      <c r="T194" s="154">
        <f>S194*H194</f>
        <v>0.3024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5" t="s">
        <v>90</v>
      </c>
      <c r="AT194" s="155" t="s">
        <v>176</v>
      </c>
      <c r="AU194" s="155" t="s">
        <v>85</v>
      </c>
      <c r="AY194" s="16" t="s">
        <v>174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6" t="s">
        <v>8</v>
      </c>
      <c r="BK194" s="156">
        <f>ROUND(I194*H194,0)</f>
        <v>0</v>
      </c>
      <c r="BL194" s="16" t="s">
        <v>90</v>
      </c>
      <c r="BM194" s="155" t="s">
        <v>258</v>
      </c>
    </row>
    <row r="195" spans="1:65" s="13" customFormat="1">
      <c r="B195" s="157"/>
      <c r="D195" s="158" t="s">
        <v>182</v>
      </c>
      <c r="E195" s="159" t="s">
        <v>1</v>
      </c>
      <c r="F195" s="160" t="s">
        <v>190</v>
      </c>
      <c r="H195" s="161">
        <v>1.68</v>
      </c>
      <c r="I195" s="162"/>
      <c r="L195" s="157"/>
      <c r="M195" s="163"/>
      <c r="N195" s="164"/>
      <c r="O195" s="164"/>
      <c r="P195" s="164"/>
      <c r="Q195" s="164"/>
      <c r="R195" s="164"/>
      <c r="S195" s="164"/>
      <c r="T195" s="165"/>
      <c r="AT195" s="159" t="s">
        <v>182</v>
      </c>
      <c r="AU195" s="159" t="s">
        <v>85</v>
      </c>
      <c r="AV195" s="13" t="s">
        <v>85</v>
      </c>
      <c r="AW195" s="13" t="s">
        <v>33</v>
      </c>
      <c r="AX195" s="13" t="s">
        <v>8</v>
      </c>
      <c r="AY195" s="159" t="s">
        <v>174</v>
      </c>
    </row>
    <row r="196" spans="1:65" s="2" customFormat="1" ht="24.2" customHeight="1">
      <c r="A196" s="31"/>
      <c r="B196" s="143"/>
      <c r="C196" s="144" t="s">
        <v>9</v>
      </c>
      <c r="D196" s="144" t="s">
        <v>176</v>
      </c>
      <c r="E196" s="145" t="s">
        <v>259</v>
      </c>
      <c r="F196" s="146" t="s">
        <v>260</v>
      </c>
      <c r="G196" s="147" t="s">
        <v>179</v>
      </c>
      <c r="H196" s="148">
        <v>1.68</v>
      </c>
      <c r="I196" s="149"/>
      <c r="J196" s="150">
        <f>ROUND(I196*H196,0)</f>
        <v>0</v>
      </c>
      <c r="K196" s="146" t="s">
        <v>180</v>
      </c>
      <c r="L196" s="32"/>
      <c r="M196" s="151" t="s">
        <v>1</v>
      </c>
      <c r="N196" s="152" t="s">
        <v>42</v>
      </c>
      <c r="O196" s="57"/>
      <c r="P196" s="153">
        <f>O196*H196</f>
        <v>0</v>
      </c>
      <c r="Q196" s="153">
        <v>0</v>
      </c>
      <c r="R196" s="153">
        <f>Q196*H196</f>
        <v>0</v>
      </c>
      <c r="S196" s="153">
        <v>0.27</v>
      </c>
      <c r="T196" s="154">
        <f>S196*H196</f>
        <v>0.4536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5" t="s">
        <v>90</v>
      </c>
      <c r="AT196" s="155" t="s">
        <v>176</v>
      </c>
      <c r="AU196" s="155" t="s">
        <v>85</v>
      </c>
      <c r="AY196" s="16" t="s">
        <v>174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6" t="s">
        <v>8</v>
      </c>
      <c r="BK196" s="156">
        <f>ROUND(I196*H196,0)</f>
        <v>0</v>
      </c>
      <c r="BL196" s="16" t="s">
        <v>90</v>
      </c>
      <c r="BM196" s="155" t="s">
        <v>261</v>
      </c>
    </row>
    <row r="197" spans="1:65" s="13" customFormat="1">
      <c r="B197" s="157"/>
      <c r="D197" s="158" t="s">
        <v>182</v>
      </c>
      <c r="E197" s="159" t="s">
        <v>1</v>
      </c>
      <c r="F197" s="160" t="s">
        <v>190</v>
      </c>
      <c r="H197" s="161">
        <v>1.68</v>
      </c>
      <c r="I197" s="162"/>
      <c r="L197" s="157"/>
      <c r="M197" s="163"/>
      <c r="N197" s="164"/>
      <c r="O197" s="164"/>
      <c r="P197" s="164"/>
      <c r="Q197" s="164"/>
      <c r="R197" s="164"/>
      <c r="S197" s="164"/>
      <c r="T197" s="165"/>
      <c r="AT197" s="159" t="s">
        <v>182</v>
      </c>
      <c r="AU197" s="159" t="s">
        <v>85</v>
      </c>
      <c r="AV197" s="13" t="s">
        <v>85</v>
      </c>
      <c r="AW197" s="13" t="s">
        <v>33</v>
      </c>
      <c r="AX197" s="13" t="s">
        <v>77</v>
      </c>
      <c r="AY197" s="159" t="s">
        <v>174</v>
      </c>
    </row>
    <row r="198" spans="1:65" s="14" customFormat="1">
      <c r="B198" s="166"/>
      <c r="D198" s="158" t="s">
        <v>182</v>
      </c>
      <c r="E198" s="167" t="s">
        <v>1</v>
      </c>
      <c r="F198" s="168" t="s">
        <v>184</v>
      </c>
      <c r="H198" s="169">
        <v>1.68</v>
      </c>
      <c r="I198" s="170"/>
      <c r="L198" s="166"/>
      <c r="M198" s="171"/>
      <c r="N198" s="172"/>
      <c r="O198" s="172"/>
      <c r="P198" s="172"/>
      <c r="Q198" s="172"/>
      <c r="R198" s="172"/>
      <c r="S198" s="172"/>
      <c r="T198" s="173"/>
      <c r="AT198" s="167" t="s">
        <v>182</v>
      </c>
      <c r="AU198" s="167" t="s">
        <v>85</v>
      </c>
      <c r="AV198" s="14" t="s">
        <v>87</v>
      </c>
      <c r="AW198" s="14" t="s">
        <v>33</v>
      </c>
      <c r="AX198" s="14" t="s">
        <v>8</v>
      </c>
      <c r="AY198" s="167" t="s">
        <v>174</v>
      </c>
    </row>
    <row r="199" spans="1:65" s="2" customFormat="1" ht="24.2" customHeight="1">
      <c r="A199" s="31"/>
      <c r="B199" s="143"/>
      <c r="C199" s="144" t="s">
        <v>262</v>
      </c>
      <c r="D199" s="144" t="s">
        <v>176</v>
      </c>
      <c r="E199" s="145" t="s">
        <v>263</v>
      </c>
      <c r="F199" s="146" t="s">
        <v>264</v>
      </c>
      <c r="G199" s="147" t="s">
        <v>179</v>
      </c>
      <c r="H199" s="148">
        <v>1.361</v>
      </c>
      <c r="I199" s="149"/>
      <c r="J199" s="150">
        <f>ROUND(I199*H199,0)</f>
        <v>0</v>
      </c>
      <c r="K199" s="146" t="s">
        <v>180</v>
      </c>
      <c r="L199" s="32"/>
      <c r="M199" s="151" t="s">
        <v>1</v>
      </c>
      <c r="N199" s="152" t="s">
        <v>42</v>
      </c>
      <c r="O199" s="57"/>
      <c r="P199" s="153">
        <f>O199*H199</f>
        <v>0</v>
      </c>
      <c r="Q199" s="153">
        <v>0</v>
      </c>
      <c r="R199" s="153">
        <f>Q199*H199</f>
        <v>0</v>
      </c>
      <c r="S199" s="153">
        <v>4.5999999999999999E-2</v>
      </c>
      <c r="T199" s="154">
        <f>S199*H199</f>
        <v>6.2605999999999995E-2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5" t="s">
        <v>90</v>
      </c>
      <c r="AT199" s="155" t="s">
        <v>176</v>
      </c>
      <c r="AU199" s="155" t="s">
        <v>85</v>
      </c>
      <c r="AY199" s="16" t="s">
        <v>174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6" t="s">
        <v>8</v>
      </c>
      <c r="BK199" s="156">
        <f>ROUND(I199*H199,0)</f>
        <v>0</v>
      </c>
      <c r="BL199" s="16" t="s">
        <v>90</v>
      </c>
      <c r="BM199" s="155" t="s">
        <v>265</v>
      </c>
    </row>
    <row r="200" spans="1:65" s="13" customFormat="1" ht="22.5">
      <c r="B200" s="157"/>
      <c r="D200" s="158" t="s">
        <v>182</v>
      </c>
      <c r="E200" s="159" t="s">
        <v>1</v>
      </c>
      <c r="F200" s="160" t="s">
        <v>266</v>
      </c>
      <c r="H200" s="161">
        <v>1.361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182</v>
      </c>
      <c r="AU200" s="159" t="s">
        <v>85</v>
      </c>
      <c r="AV200" s="13" t="s">
        <v>85</v>
      </c>
      <c r="AW200" s="13" t="s">
        <v>33</v>
      </c>
      <c r="AX200" s="13" t="s">
        <v>8</v>
      </c>
      <c r="AY200" s="159" t="s">
        <v>174</v>
      </c>
    </row>
    <row r="201" spans="1:65" s="12" customFormat="1" ht="22.9" customHeight="1">
      <c r="B201" s="130"/>
      <c r="D201" s="131" t="s">
        <v>76</v>
      </c>
      <c r="E201" s="141" t="s">
        <v>267</v>
      </c>
      <c r="F201" s="141" t="s">
        <v>268</v>
      </c>
      <c r="I201" s="133"/>
      <c r="J201" s="142">
        <f>BK201</f>
        <v>0</v>
      </c>
      <c r="L201" s="130"/>
      <c r="M201" s="135"/>
      <c r="N201" s="136"/>
      <c r="O201" s="136"/>
      <c r="P201" s="137">
        <f>SUM(P202:P208)</f>
        <v>0</v>
      </c>
      <c r="Q201" s="136"/>
      <c r="R201" s="137">
        <f>SUM(R202:R208)</f>
        <v>0</v>
      </c>
      <c r="S201" s="136"/>
      <c r="T201" s="138">
        <f>SUM(T202:T208)</f>
        <v>0</v>
      </c>
      <c r="AR201" s="131" t="s">
        <v>8</v>
      </c>
      <c r="AT201" s="139" t="s">
        <v>76</v>
      </c>
      <c r="AU201" s="139" t="s">
        <v>8</v>
      </c>
      <c r="AY201" s="131" t="s">
        <v>174</v>
      </c>
      <c r="BK201" s="140">
        <f>SUM(BK202:BK208)</f>
        <v>0</v>
      </c>
    </row>
    <row r="202" spans="1:65" s="2" customFormat="1" ht="24.2" customHeight="1">
      <c r="A202" s="31"/>
      <c r="B202" s="143"/>
      <c r="C202" s="144" t="s">
        <v>269</v>
      </c>
      <c r="D202" s="144" t="s">
        <v>176</v>
      </c>
      <c r="E202" s="145" t="s">
        <v>270</v>
      </c>
      <c r="F202" s="146" t="s">
        <v>271</v>
      </c>
      <c r="G202" s="147" t="s">
        <v>272</v>
      </c>
      <c r="H202" s="148">
        <v>9.6579999999999995</v>
      </c>
      <c r="I202" s="149"/>
      <c r="J202" s="150">
        <f>ROUND(I202*H202,0)</f>
        <v>0</v>
      </c>
      <c r="K202" s="146" t="s">
        <v>180</v>
      </c>
      <c r="L202" s="32"/>
      <c r="M202" s="151" t="s">
        <v>1</v>
      </c>
      <c r="N202" s="152" t="s">
        <v>42</v>
      </c>
      <c r="O202" s="57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5" t="s">
        <v>90</v>
      </c>
      <c r="AT202" s="155" t="s">
        <v>176</v>
      </c>
      <c r="AU202" s="155" t="s">
        <v>85</v>
      </c>
      <c r="AY202" s="16" t="s">
        <v>174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6" t="s">
        <v>8</v>
      </c>
      <c r="BK202" s="156">
        <f>ROUND(I202*H202,0)</f>
        <v>0</v>
      </c>
      <c r="BL202" s="16" t="s">
        <v>90</v>
      </c>
      <c r="BM202" s="155" t="s">
        <v>273</v>
      </c>
    </row>
    <row r="203" spans="1:65" s="2" customFormat="1" ht="24.2" customHeight="1">
      <c r="A203" s="31"/>
      <c r="B203" s="143"/>
      <c r="C203" s="144" t="s">
        <v>274</v>
      </c>
      <c r="D203" s="144" t="s">
        <v>176</v>
      </c>
      <c r="E203" s="145" t="s">
        <v>275</v>
      </c>
      <c r="F203" s="146" t="s">
        <v>276</v>
      </c>
      <c r="G203" s="147" t="s">
        <v>272</v>
      </c>
      <c r="H203" s="148">
        <v>9.6579999999999995</v>
      </c>
      <c r="I203" s="149"/>
      <c r="J203" s="150">
        <f>ROUND(I203*H203,0)</f>
        <v>0</v>
      </c>
      <c r="K203" s="146" t="s">
        <v>180</v>
      </c>
      <c r="L203" s="32"/>
      <c r="M203" s="151" t="s">
        <v>1</v>
      </c>
      <c r="N203" s="152" t="s">
        <v>42</v>
      </c>
      <c r="O203" s="57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5" t="s">
        <v>90</v>
      </c>
      <c r="AT203" s="155" t="s">
        <v>176</v>
      </c>
      <c r="AU203" s="155" t="s">
        <v>85</v>
      </c>
      <c r="AY203" s="16" t="s">
        <v>174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6" t="s">
        <v>8</v>
      </c>
      <c r="BK203" s="156">
        <f>ROUND(I203*H203,0)</f>
        <v>0</v>
      </c>
      <c r="BL203" s="16" t="s">
        <v>90</v>
      </c>
      <c r="BM203" s="155" t="s">
        <v>277</v>
      </c>
    </row>
    <row r="204" spans="1:65" s="2" customFormat="1" ht="24.2" customHeight="1">
      <c r="A204" s="31"/>
      <c r="B204" s="143"/>
      <c r="C204" s="144" t="s">
        <v>278</v>
      </c>
      <c r="D204" s="144" t="s">
        <v>176</v>
      </c>
      <c r="E204" s="145" t="s">
        <v>279</v>
      </c>
      <c r="F204" s="146" t="s">
        <v>280</v>
      </c>
      <c r="G204" s="147" t="s">
        <v>272</v>
      </c>
      <c r="H204" s="148">
        <v>289.74</v>
      </c>
      <c r="I204" s="149"/>
      <c r="J204" s="150">
        <f>ROUND(I204*H204,0)</f>
        <v>0</v>
      </c>
      <c r="K204" s="146" t="s">
        <v>180</v>
      </c>
      <c r="L204" s="32"/>
      <c r="M204" s="151" t="s">
        <v>1</v>
      </c>
      <c r="N204" s="152" t="s">
        <v>42</v>
      </c>
      <c r="O204" s="57"/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5" t="s">
        <v>90</v>
      </c>
      <c r="AT204" s="155" t="s">
        <v>176</v>
      </c>
      <c r="AU204" s="155" t="s">
        <v>85</v>
      </c>
      <c r="AY204" s="16" t="s">
        <v>174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6" t="s">
        <v>8</v>
      </c>
      <c r="BK204" s="156">
        <f>ROUND(I204*H204,0)</f>
        <v>0</v>
      </c>
      <c r="BL204" s="16" t="s">
        <v>90</v>
      </c>
      <c r="BM204" s="155" t="s">
        <v>281</v>
      </c>
    </row>
    <row r="205" spans="1:65" s="13" customFormat="1">
      <c r="B205" s="157"/>
      <c r="D205" s="158" t="s">
        <v>182</v>
      </c>
      <c r="F205" s="160" t="s">
        <v>282</v>
      </c>
      <c r="H205" s="161">
        <v>289.74</v>
      </c>
      <c r="I205" s="162"/>
      <c r="L205" s="157"/>
      <c r="M205" s="163"/>
      <c r="N205" s="164"/>
      <c r="O205" s="164"/>
      <c r="P205" s="164"/>
      <c r="Q205" s="164"/>
      <c r="R205" s="164"/>
      <c r="S205" s="164"/>
      <c r="T205" s="165"/>
      <c r="AT205" s="159" t="s">
        <v>182</v>
      </c>
      <c r="AU205" s="159" t="s">
        <v>85</v>
      </c>
      <c r="AV205" s="13" t="s">
        <v>85</v>
      </c>
      <c r="AW205" s="13" t="s">
        <v>3</v>
      </c>
      <c r="AX205" s="13" t="s">
        <v>8</v>
      </c>
      <c r="AY205" s="159" t="s">
        <v>174</v>
      </c>
    </row>
    <row r="206" spans="1:65" s="2" customFormat="1" ht="49.15" customHeight="1">
      <c r="A206" s="31"/>
      <c r="B206" s="143"/>
      <c r="C206" s="144" t="s">
        <v>283</v>
      </c>
      <c r="D206" s="144" t="s">
        <v>176</v>
      </c>
      <c r="E206" s="145" t="s">
        <v>284</v>
      </c>
      <c r="F206" s="146" t="s">
        <v>285</v>
      </c>
      <c r="G206" s="147" t="s">
        <v>272</v>
      </c>
      <c r="H206" s="148">
        <v>9.0069999999999997</v>
      </c>
      <c r="I206" s="149"/>
      <c r="J206" s="150">
        <f>ROUND(I206*H206,0)</f>
        <v>0</v>
      </c>
      <c r="K206" s="146" t="s">
        <v>180</v>
      </c>
      <c r="L206" s="32"/>
      <c r="M206" s="151" t="s">
        <v>1</v>
      </c>
      <c r="N206" s="152" t="s">
        <v>42</v>
      </c>
      <c r="O206" s="57"/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5" t="s">
        <v>90</v>
      </c>
      <c r="AT206" s="155" t="s">
        <v>176</v>
      </c>
      <c r="AU206" s="155" t="s">
        <v>85</v>
      </c>
      <c r="AY206" s="16" t="s">
        <v>174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6" t="s">
        <v>8</v>
      </c>
      <c r="BK206" s="156">
        <f>ROUND(I206*H206,0)</f>
        <v>0</v>
      </c>
      <c r="BL206" s="16" t="s">
        <v>90</v>
      </c>
      <c r="BM206" s="155" t="s">
        <v>286</v>
      </c>
    </row>
    <row r="207" spans="1:65" s="2" customFormat="1" ht="24.2" customHeight="1">
      <c r="A207" s="31"/>
      <c r="B207" s="143"/>
      <c r="C207" s="144" t="s">
        <v>7</v>
      </c>
      <c r="D207" s="144" t="s">
        <v>176</v>
      </c>
      <c r="E207" s="145" t="s">
        <v>287</v>
      </c>
      <c r="F207" s="146" t="s">
        <v>288</v>
      </c>
      <c r="G207" s="147" t="s">
        <v>272</v>
      </c>
      <c r="H207" s="148">
        <v>0.57799999999999996</v>
      </c>
      <c r="I207" s="149"/>
      <c r="J207" s="150">
        <f>ROUND(I207*H207,0)</f>
        <v>0</v>
      </c>
      <c r="K207" s="146" t="s">
        <v>180</v>
      </c>
      <c r="L207" s="32"/>
      <c r="M207" s="151" t="s">
        <v>1</v>
      </c>
      <c r="N207" s="152" t="s">
        <v>42</v>
      </c>
      <c r="O207" s="57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5" t="s">
        <v>90</v>
      </c>
      <c r="AT207" s="155" t="s">
        <v>176</v>
      </c>
      <c r="AU207" s="155" t="s">
        <v>85</v>
      </c>
      <c r="AY207" s="16" t="s">
        <v>174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6" t="s">
        <v>8</v>
      </c>
      <c r="BK207" s="156">
        <f>ROUND(I207*H207,0)</f>
        <v>0</v>
      </c>
      <c r="BL207" s="16" t="s">
        <v>90</v>
      </c>
      <c r="BM207" s="155" t="s">
        <v>289</v>
      </c>
    </row>
    <row r="208" spans="1:65" s="2" customFormat="1" ht="37.9" customHeight="1">
      <c r="A208" s="31"/>
      <c r="B208" s="143"/>
      <c r="C208" s="144" t="s">
        <v>290</v>
      </c>
      <c r="D208" s="144" t="s">
        <v>176</v>
      </c>
      <c r="E208" s="145" t="s">
        <v>291</v>
      </c>
      <c r="F208" s="146" t="s">
        <v>292</v>
      </c>
      <c r="G208" s="147" t="s">
        <v>272</v>
      </c>
      <c r="H208" s="148">
        <v>7.2999999999999995E-2</v>
      </c>
      <c r="I208" s="149"/>
      <c r="J208" s="150">
        <f>ROUND(I208*H208,0)</f>
        <v>0</v>
      </c>
      <c r="K208" s="146" t="s">
        <v>180</v>
      </c>
      <c r="L208" s="32"/>
      <c r="M208" s="151" t="s">
        <v>1</v>
      </c>
      <c r="N208" s="152" t="s">
        <v>42</v>
      </c>
      <c r="O208" s="57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5" t="s">
        <v>90</v>
      </c>
      <c r="AT208" s="155" t="s">
        <v>176</v>
      </c>
      <c r="AU208" s="155" t="s">
        <v>85</v>
      </c>
      <c r="AY208" s="16" t="s">
        <v>174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6" t="s">
        <v>8</v>
      </c>
      <c r="BK208" s="156">
        <f>ROUND(I208*H208,0)</f>
        <v>0</v>
      </c>
      <c r="BL208" s="16" t="s">
        <v>90</v>
      </c>
      <c r="BM208" s="155" t="s">
        <v>293</v>
      </c>
    </row>
    <row r="209" spans="1:65" s="12" customFormat="1" ht="22.9" customHeight="1">
      <c r="B209" s="130"/>
      <c r="D209" s="131" t="s">
        <v>76</v>
      </c>
      <c r="E209" s="141" t="s">
        <v>294</v>
      </c>
      <c r="F209" s="141" t="s">
        <v>295</v>
      </c>
      <c r="I209" s="133"/>
      <c r="J209" s="142">
        <f>BK209</f>
        <v>0</v>
      </c>
      <c r="L209" s="130"/>
      <c r="M209" s="135"/>
      <c r="N209" s="136"/>
      <c r="O209" s="136"/>
      <c r="P209" s="137">
        <f>P210</f>
        <v>0</v>
      </c>
      <c r="Q209" s="136"/>
      <c r="R209" s="137">
        <f>R210</f>
        <v>0</v>
      </c>
      <c r="S209" s="136"/>
      <c r="T209" s="138">
        <f>T210</f>
        <v>0</v>
      </c>
      <c r="AR209" s="131" t="s">
        <v>8</v>
      </c>
      <c r="AT209" s="139" t="s">
        <v>76</v>
      </c>
      <c r="AU209" s="139" t="s">
        <v>8</v>
      </c>
      <c r="AY209" s="131" t="s">
        <v>174</v>
      </c>
      <c r="BK209" s="140">
        <f>BK210</f>
        <v>0</v>
      </c>
    </row>
    <row r="210" spans="1:65" s="2" customFormat="1" ht="24.2" customHeight="1">
      <c r="A210" s="31"/>
      <c r="B210" s="143"/>
      <c r="C210" s="144" t="s">
        <v>296</v>
      </c>
      <c r="D210" s="144" t="s">
        <v>176</v>
      </c>
      <c r="E210" s="145" t="s">
        <v>297</v>
      </c>
      <c r="F210" s="146" t="s">
        <v>298</v>
      </c>
      <c r="G210" s="147" t="s">
        <v>272</v>
      </c>
      <c r="H210" s="148">
        <v>3.9630000000000001</v>
      </c>
      <c r="I210" s="149"/>
      <c r="J210" s="150">
        <f>ROUND(I210*H210,0)</f>
        <v>0</v>
      </c>
      <c r="K210" s="146" t="s">
        <v>180</v>
      </c>
      <c r="L210" s="32"/>
      <c r="M210" s="151" t="s">
        <v>1</v>
      </c>
      <c r="N210" s="152" t="s">
        <v>42</v>
      </c>
      <c r="O210" s="57"/>
      <c r="P210" s="153">
        <f>O210*H210</f>
        <v>0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5" t="s">
        <v>90</v>
      </c>
      <c r="AT210" s="155" t="s">
        <v>176</v>
      </c>
      <c r="AU210" s="155" t="s">
        <v>85</v>
      </c>
      <c r="AY210" s="16" t="s">
        <v>174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6" t="s">
        <v>8</v>
      </c>
      <c r="BK210" s="156">
        <f>ROUND(I210*H210,0)</f>
        <v>0</v>
      </c>
      <c r="BL210" s="16" t="s">
        <v>90</v>
      </c>
      <c r="BM210" s="155" t="s">
        <v>299</v>
      </c>
    </row>
    <row r="211" spans="1:65" s="12" customFormat="1" ht="25.9" customHeight="1">
      <c r="B211" s="130"/>
      <c r="D211" s="131" t="s">
        <v>76</v>
      </c>
      <c r="E211" s="132" t="s">
        <v>300</v>
      </c>
      <c r="F211" s="132" t="s">
        <v>301</v>
      </c>
      <c r="I211" s="133"/>
      <c r="J211" s="134">
        <f>BK211</f>
        <v>0</v>
      </c>
      <c r="L211" s="130"/>
      <c r="M211" s="135"/>
      <c r="N211" s="136"/>
      <c r="O211" s="136"/>
      <c r="P211" s="137">
        <f>P212+P224+P232+P255+P293+P299+P371+P388+P400+P430+P444+P457</f>
        <v>0</v>
      </c>
      <c r="Q211" s="136"/>
      <c r="R211" s="137">
        <f>R212+R224+R232+R255+R293+R299+R371+R388+R400+R430+R444+R457</f>
        <v>3.3933264526069995</v>
      </c>
      <c r="S211" s="136"/>
      <c r="T211" s="138">
        <f>T212+T224+T232+T255+T293+T299+T371+T388+T400+T430+T444+T457</f>
        <v>1.4361743</v>
      </c>
      <c r="AR211" s="131" t="s">
        <v>85</v>
      </c>
      <c r="AT211" s="139" t="s">
        <v>76</v>
      </c>
      <c r="AU211" s="139" t="s">
        <v>77</v>
      </c>
      <c r="AY211" s="131" t="s">
        <v>174</v>
      </c>
      <c r="BK211" s="140">
        <f>BK212+BK224+BK232+BK255+BK293+BK299+BK371+BK388+BK400+BK430+BK444+BK457</f>
        <v>0</v>
      </c>
    </row>
    <row r="212" spans="1:65" s="12" customFormat="1" ht="22.9" customHeight="1">
      <c r="B212" s="130"/>
      <c r="D212" s="131" t="s">
        <v>76</v>
      </c>
      <c r="E212" s="141" t="s">
        <v>302</v>
      </c>
      <c r="F212" s="141" t="s">
        <v>303</v>
      </c>
      <c r="I212" s="133"/>
      <c r="J212" s="142">
        <f>BK212</f>
        <v>0</v>
      </c>
      <c r="L212" s="130"/>
      <c r="M212" s="135"/>
      <c r="N212" s="136"/>
      <c r="O212" s="136"/>
      <c r="P212" s="137">
        <f>SUM(P213:P223)</f>
        <v>0</v>
      </c>
      <c r="Q212" s="136"/>
      <c r="R212" s="137">
        <f>SUM(R213:R223)</f>
        <v>4.9643999999999994E-2</v>
      </c>
      <c r="S212" s="136"/>
      <c r="T212" s="138">
        <f>SUM(T213:T223)</f>
        <v>0</v>
      </c>
      <c r="AR212" s="131" t="s">
        <v>85</v>
      </c>
      <c r="AT212" s="139" t="s">
        <v>76</v>
      </c>
      <c r="AU212" s="139" t="s">
        <v>8</v>
      </c>
      <c r="AY212" s="131" t="s">
        <v>174</v>
      </c>
      <c r="BK212" s="140">
        <f>SUM(BK213:BK223)</f>
        <v>0</v>
      </c>
    </row>
    <row r="213" spans="1:65" s="2" customFormat="1" ht="24.2" customHeight="1">
      <c r="A213" s="31"/>
      <c r="B213" s="143"/>
      <c r="C213" s="144" t="s">
        <v>304</v>
      </c>
      <c r="D213" s="144" t="s">
        <v>176</v>
      </c>
      <c r="E213" s="145" t="s">
        <v>305</v>
      </c>
      <c r="F213" s="146" t="s">
        <v>306</v>
      </c>
      <c r="G213" s="147" t="s">
        <v>179</v>
      </c>
      <c r="H213" s="148">
        <v>9.8279999999999994</v>
      </c>
      <c r="I213" s="149"/>
      <c r="J213" s="150">
        <f>ROUND(I213*H213,0)</f>
        <v>0</v>
      </c>
      <c r="K213" s="146" t="s">
        <v>180</v>
      </c>
      <c r="L213" s="32"/>
      <c r="M213" s="151" t="s">
        <v>1</v>
      </c>
      <c r="N213" s="152" t="s">
        <v>42</v>
      </c>
      <c r="O213" s="57"/>
      <c r="P213" s="153">
        <f>O213*H213</f>
        <v>0</v>
      </c>
      <c r="Q213" s="153">
        <v>3.5000000000000001E-3</v>
      </c>
      <c r="R213" s="153">
        <f>Q213*H213</f>
        <v>3.4397999999999998E-2</v>
      </c>
      <c r="S213" s="153">
        <v>0</v>
      </c>
      <c r="T213" s="154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5" t="s">
        <v>262</v>
      </c>
      <c r="AT213" s="155" t="s">
        <v>176</v>
      </c>
      <c r="AU213" s="155" t="s">
        <v>85</v>
      </c>
      <c r="AY213" s="16" t="s">
        <v>174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6" t="s">
        <v>8</v>
      </c>
      <c r="BK213" s="156">
        <f>ROUND(I213*H213,0)</f>
        <v>0</v>
      </c>
      <c r="BL213" s="16" t="s">
        <v>262</v>
      </c>
      <c r="BM213" s="155" t="s">
        <v>307</v>
      </c>
    </row>
    <row r="214" spans="1:65" s="13" customFormat="1">
      <c r="B214" s="157"/>
      <c r="D214" s="158" t="s">
        <v>182</v>
      </c>
      <c r="E214" s="159" t="s">
        <v>1</v>
      </c>
      <c r="F214" s="160" t="s">
        <v>213</v>
      </c>
      <c r="H214" s="161">
        <v>3.7050000000000001</v>
      </c>
      <c r="I214" s="162"/>
      <c r="L214" s="157"/>
      <c r="M214" s="163"/>
      <c r="N214" s="164"/>
      <c r="O214" s="164"/>
      <c r="P214" s="164"/>
      <c r="Q214" s="164"/>
      <c r="R214" s="164"/>
      <c r="S214" s="164"/>
      <c r="T214" s="165"/>
      <c r="AT214" s="159" t="s">
        <v>182</v>
      </c>
      <c r="AU214" s="159" t="s">
        <v>85</v>
      </c>
      <c r="AV214" s="13" t="s">
        <v>85</v>
      </c>
      <c r="AW214" s="13" t="s">
        <v>33</v>
      </c>
      <c r="AX214" s="13" t="s">
        <v>77</v>
      </c>
      <c r="AY214" s="159" t="s">
        <v>174</v>
      </c>
    </row>
    <row r="215" spans="1:65" s="13" customFormat="1">
      <c r="B215" s="157"/>
      <c r="D215" s="158" t="s">
        <v>182</v>
      </c>
      <c r="E215" s="159" t="s">
        <v>1</v>
      </c>
      <c r="F215" s="160" t="s">
        <v>214</v>
      </c>
      <c r="H215" s="161">
        <v>1.716</v>
      </c>
      <c r="I215" s="162"/>
      <c r="L215" s="157"/>
      <c r="M215" s="163"/>
      <c r="N215" s="164"/>
      <c r="O215" s="164"/>
      <c r="P215" s="164"/>
      <c r="Q215" s="164"/>
      <c r="R215" s="164"/>
      <c r="S215" s="164"/>
      <c r="T215" s="165"/>
      <c r="AT215" s="159" t="s">
        <v>182</v>
      </c>
      <c r="AU215" s="159" t="s">
        <v>85</v>
      </c>
      <c r="AV215" s="13" t="s">
        <v>85</v>
      </c>
      <c r="AW215" s="13" t="s">
        <v>33</v>
      </c>
      <c r="AX215" s="13" t="s">
        <v>77</v>
      </c>
      <c r="AY215" s="159" t="s">
        <v>174</v>
      </c>
    </row>
    <row r="216" spans="1:65" s="13" customFormat="1">
      <c r="B216" s="157"/>
      <c r="D216" s="158" t="s">
        <v>182</v>
      </c>
      <c r="E216" s="159" t="s">
        <v>1</v>
      </c>
      <c r="F216" s="160" t="s">
        <v>215</v>
      </c>
      <c r="H216" s="161">
        <v>4.407</v>
      </c>
      <c r="I216" s="162"/>
      <c r="L216" s="157"/>
      <c r="M216" s="163"/>
      <c r="N216" s="164"/>
      <c r="O216" s="164"/>
      <c r="P216" s="164"/>
      <c r="Q216" s="164"/>
      <c r="R216" s="164"/>
      <c r="S216" s="164"/>
      <c r="T216" s="165"/>
      <c r="AT216" s="159" t="s">
        <v>182</v>
      </c>
      <c r="AU216" s="159" t="s">
        <v>85</v>
      </c>
      <c r="AV216" s="13" t="s">
        <v>85</v>
      </c>
      <c r="AW216" s="13" t="s">
        <v>33</v>
      </c>
      <c r="AX216" s="13" t="s">
        <v>77</v>
      </c>
      <c r="AY216" s="159" t="s">
        <v>174</v>
      </c>
    </row>
    <row r="217" spans="1:65" s="14" customFormat="1">
      <c r="B217" s="166"/>
      <c r="D217" s="158" t="s">
        <v>182</v>
      </c>
      <c r="E217" s="167" t="s">
        <v>1</v>
      </c>
      <c r="F217" s="168" t="s">
        <v>184</v>
      </c>
      <c r="H217" s="169">
        <v>9.8279999999999994</v>
      </c>
      <c r="I217" s="170"/>
      <c r="L217" s="166"/>
      <c r="M217" s="171"/>
      <c r="N217" s="172"/>
      <c r="O217" s="172"/>
      <c r="P217" s="172"/>
      <c r="Q217" s="172"/>
      <c r="R217" s="172"/>
      <c r="S217" s="172"/>
      <c r="T217" s="173"/>
      <c r="AT217" s="167" t="s">
        <v>182</v>
      </c>
      <c r="AU217" s="167" t="s">
        <v>85</v>
      </c>
      <c r="AV217" s="14" t="s">
        <v>87</v>
      </c>
      <c r="AW217" s="14" t="s">
        <v>33</v>
      </c>
      <c r="AX217" s="14" t="s">
        <v>8</v>
      </c>
      <c r="AY217" s="167" t="s">
        <v>174</v>
      </c>
    </row>
    <row r="218" spans="1:65" s="2" customFormat="1" ht="24.2" customHeight="1">
      <c r="A218" s="31"/>
      <c r="B218" s="143"/>
      <c r="C218" s="144" t="s">
        <v>308</v>
      </c>
      <c r="D218" s="144" t="s">
        <v>176</v>
      </c>
      <c r="E218" s="145" t="s">
        <v>309</v>
      </c>
      <c r="F218" s="146" t="s">
        <v>310</v>
      </c>
      <c r="G218" s="147" t="s">
        <v>179</v>
      </c>
      <c r="H218" s="148">
        <v>4.3559999999999999</v>
      </c>
      <c r="I218" s="149"/>
      <c r="J218" s="150">
        <f>ROUND(I218*H218,0)</f>
        <v>0</v>
      </c>
      <c r="K218" s="146" t="s">
        <v>180</v>
      </c>
      <c r="L218" s="32"/>
      <c r="M218" s="151" t="s">
        <v>1</v>
      </c>
      <c r="N218" s="152" t="s">
        <v>42</v>
      </c>
      <c r="O218" s="57"/>
      <c r="P218" s="153">
        <f>O218*H218</f>
        <v>0</v>
      </c>
      <c r="Q218" s="153">
        <v>3.5000000000000001E-3</v>
      </c>
      <c r="R218" s="153">
        <f>Q218*H218</f>
        <v>1.5245999999999999E-2</v>
      </c>
      <c r="S218" s="153">
        <v>0</v>
      </c>
      <c r="T218" s="154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5" t="s">
        <v>262</v>
      </c>
      <c r="AT218" s="155" t="s">
        <v>176</v>
      </c>
      <c r="AU218" s="155" t="s">
        <v>85</v>
      </c>
      <c r="AY218" s="16" t="s">
        <v>174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6" t="s">
        <v>8</v>
      </c>
      <c r="BK218" s="156">
        <f>ROUND(I218*H218,0)</f>
        <v>0</v>
      </c>
      <c r="BL218" s="16" t="s">
        <v>262</v>
      </c>
      <c r="BM218" s="155" t="s">
        <v>311</v>
      </c>
    </row>
    <row r="219" spans="1:65" s="13" customFormat="1">
      <c r="B219" s="157"/>
      <c r="D219" s="158" t="s">
        <v>182</v>
      </c>
      <c r="E219" s="159" t="s">
        <v>1</v>
      </c>
      <c r="F219" s="160" t="s">
        <v>312</v>
      </c>
      <c r="H219" s="161">
        <v>1.54</v>
      </c>
      <c r="I219" s="162"/>
      <c r="L219" s="157"/>
      <c r="M219" s="163"/>
      <c r="N219" s="164"/>
      <c r="O219" s="164"/>
      <c r="P219" s="164"/>
      <c r="Q219" s="164"/>
      <c r="R219" s="164"/>
      <c r="S219" s="164"/>
      <c r="T219" s="165"/>
      <c r="AT219" s="159" t="s">
        <v>182</v>
      </c>
      <c r="AU219" s="159" t="s">
        <v>85</v>
      </c>
      <c r="AV219" s="13" t="s">
        <v>85</v>
      </c>
      <c r="AW219" s="13" t="s">
        <v>33</v>
      </c>
      <c r="AX219" s="13" t="s">
        <v>77</v>
      </c>
      <c r="AY219" s="159" t="s">
        <v>174</v>
      </c>
    </row>
    <row r="220" spans="1:65" s="13" customFormat="1">
      <c r="B220" s="157"/>
      <c r="D220" s="158" t="s">
        <v>182</v>
      </c>
      <c r="E220" s="159" t="s">
        <v>1</v>
      </c>
      <c r="F220" s="160" t="s">
        <v>313</v>
      </c>
      <c r="H220" s="161">
        <v>1.1319999999999999</v>
      </c>
      <c r="I220" s="162"/>
      <c r="L220" s="157"/>
      <c r="M220" s="163"/>
      <c r="N220" s="164"/>
      <c r="O220" s="164"/>
      <c r="P220" s="164"/>
      <c r="Q220" s="164"/>
      <c r="R220" s="164"/>
      <c r="S220" s="164"/>
      <c r="T220" s="165"/>
      <c r="AT220" s="159" t="s">
        <v>182</v>
      </c>
      <c r="AU220" s="159" t="s">
        <v>85</v>
      </c>
      <c r="AV220" s="13" t="s">
        <v>85</v>
      </c>
      <c r="AW220" s="13" t="s">
        <v>33</v>
      </c>
      <c r="AX220" s="13" t="s">
        <v>77</v>
      </c>
      <c r="AY220" s="159" t="s">
        <v>174</v>
      </c>
    </row>
    <row r="221" spans="1:65" s="13" customFormat="1">
      <c r="B221" s="157"/>
      <c r="D221" s="158" t="s">
        <v>182</v>
      </c>
      <c r="E221" s="159" t="s">
        <v>1</v>
      </c>
      <c r="F221" s="160" t="s">
        <v>314</v>
      </c>
      <c r="H221" s="161">
        <v>1.6839999999999999</v>
      </c>
      <c r="I221" s="162"/>
      <c r="L221" s="157"/>
      <c r="M221" s="163"/>
      <c r="N221" s="164"/>
      <c r="O221" s="164"/>
      <c r="P221" s="164"/>
      <c r="Q221" s="164"/>
      <c r="R221" s="164"/>
      <c r="S221" s="164"/>
      <c r="T221" s="165"/>
      <c r="AT221" s="159" t="s">
        <v>182</v>
      </c>
      <c r="AU221" s="159" t="s">
        <v>85</v>
      </c>
      <c r="AV221" s="13" t="s">
        <v>85</v>
      </c>
      <c r="AW221" s="13" t="s">
        <v>33</v>
      </c>
      <c r="AX221" s="13" t="s">
        <v>77</v>
      </c>
      <c r="AY221" s="159" t="s">
        <v>174</v>
      </c>
    </row>
    <row r="222" spans="1:65" s="14" customFormat="1">
      <c r="B222" s="166"/>
      <c r="D222" s="158" t="s">
        <v>182</v>
      </c>
      <c r="E222" s="167" t="s">
        <v>1</v>
      </c>
      <c r="F222" s="168" t="s">
        <v>184</v>
      </c>
      <c r="H222" s="169">
        <v>4.3559999999999999</v>
      </c>
      <c r="I222" s="170"/>
      <c r="L222" s="166"/>
      <c r="M222" s="171"/>
      <c r="N222" s="172"/>
      <c r="O222" s="172"/>
      <c r="P222" s="172"/>
      <c r="Q222" s="172"/>
      <c r="R222" s="172"/>
      <c r="S222" s="172"/>
      <c r="T222" s="173"/>
      <c r="AT222" s="167" t="s">
        <v>182</v>
      </c>
      <c r="AU222" s="167" t="s">
        <v>85</v>
      </c>
      <c r="AV222" s="14" t="s">
        <v>87</v>
      </c>
      <c r="AW222" s="14" t="s">
        <v>33</v>
      </c>
      <c r="AX222" s="14" t="s">
        <v>8</v>
      </c>
      <c r="AY222" s="167" t="s">
        <v>174</v>
      </c>
    </row>
    <row r="223" spans="1:65" s="2" customFormat="1" ht="24.2" customHeight="1">
      <c r="A223" s="31"/>
      <c r="B223" s="143"/>
      <c r="C223" s="144" t="s">
        <v>315</v>
      </c>
      <c r="D223" s="144" t="s">
        <v>176</v>
      </c>
      <c r="E223" s="145" t="s">
        <v>316</v>
      </c>
      <c r="F223" s="146" t="s">
        <v>317</v>
      </c>
      <c r="G223" s="147" t="s">
        <v>272</v>
      </c>
      <c r="H223" s="148">
        <v>0.05</v>
      </c>
      <c r="I223" s="149"/>
      <c r="J223" s="150">
        <f>ROUND(I223*H223,0)</f>
        <v>0</v>
      </c>
      <c r="K223" s="146" t="s">
        <v>180</v>
      </c>
      <c r="L223" s="32"/>
      <c r="M223" s="151" t="s">
        <v>1</v>
      </c>
      <c r="N223" s="152" t="s">
        <v>42</v>
      </c>
      <c r="O223" s="57"/>
      <c r="P223" s="153">
        <f>O223*H223</f>
        <v>0</v>
      </c>
      <c r="Q223" s="153">
        <v>0</v>
      </c>
      <c r="R223" s="153">
        <f>Q223*H223</f>
        <v>0</v>
      </c>
      <c r="S223" s="153">
        <v>0</v>
      </c>
      <c r="T223" s="154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5" t="s">
        <v>262</v>
      </c>
      <c r="AT223" s="155" t="s">
        <v>176</v>
      </c>
      <c r="AU223" s="155" t="s">
        <v>85</v>
      </c>
      <c r="AY223" s="16" t="s">
        <v>174</v>
      </c>
      <c r="BE223" s="156">
        <f>IF(N223="základní",J223,0)</f>
        <v>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6" t="s">
        <v>8</v>
      </c>
      <c r="BK223" s="156">
        <f>ROUND(I223*H223,0)</f>
        <v>0</v>
      </c>
      <c r="BL223" s="16" t="s">
        <v>262</v>
      </c>
      <c r="BM223" s="155" t="s">
        <v>318</v>
      </c>
    </row>
    <row r="224" spans="1:65" s="12" customFormat="1" ht="22.9" customHeight="1">
      <c r="B224" s="130"/>
      <c r="D224" s="131" t="s">
        <v>76</v>
      </c>
      <c r="E224" s="141" t="s">
        <v>319</v>
      </c>
      <c r="F224" s="141" t="s">
        <v>320</v>
      </c>
      <c r="I224" s="133"/>
      <c r="J224" s="142">
        <f>BK224</f>
        <v>0</v>
      </c>
      <c r="L224" s="130"/>
      <c r="M224" s="135"/>
      <c r="N224" s="136"/>
      <c r="O224" s="136"/>
      <c r="P224" s="137">
        <f>SUM(P225:P231)</f>
        <v>0</v>
      </c>
      <c r="Q224" s="136"/>
      <c r="R224" s="137">
        <f>SUM(R225:R231)</f>
        <v>0.51407999999999998</v>
      </c>
      <c r="S224" s="136"/>
      <c r="T224" s="138">
        <f>SUM(T225:T231)</f>
        <v>0</v>
      </c>
      <c r="AR224" s="131" t="s">
        <v>85</v>
      </c>
      <c r="AT224" s="139" t="s">
        <v>76</v>
      </c>
      <c r="AU224" s="139" t="s">
        <v>8</v>
      </c>
      <c r="AY224" s="131" t="s">
        <v>174</v>
      </c>
      <c r="BK224" s="140">
        <f>SUM(BK225:BK231)</f>
        <v>0</v>
      </c>
    </row>
    <row r="225" spans="1:65" s="2" customFormat="1" ht="24.2" customHeight="1">
      <c r="A225" s="31"/>
      <c r="B225" s="143"/>
      <c r="C225" s="144" t="s">
        <v>321</v>
      </c>
      <c r="D225" s="144" t="s">
        <v>176</v>
      </c>
      <c r="E225" s="145" t="s">
        <v>322</v>
      </c>
      <c r="F225" s="146" t="s">
        <v>323</v>
      </c>
      <c r="G225" s="147" t="s">
        <v>179</v>
      </c>
      <c r="H225" s="148">
        <v>144</v>
      </c>
      <c r="I225" s="149"/>
      <c r="J225" s="150">
        <f>ROUND(I225*H225,0)</f>
        <v>0</v>
      </c>
      <c r="K225" s="146" t="s">
        <v>180</v>
      </c>
      <c r="L225" s="32"/>
      <c r="M225" s="151" t="s">
        <v>1</v>
      </c>
      <c r="N225" s="152" t="s">
        <v>42</v>
      </c>
      <c r="O225" s="57"/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5" t="s">
        <v>262</v>
      </c>
      <c r="AT225" s="155" t="s">
        <v>176</v>
      </c>
      <c r="AU225" s="155" t="s">
        <v>85</v>
      </c>
      <c r="AY225" s="16" t="s">
        <v>174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6" t="s">
        <v>8</v>
      </c>
      <c r="BK225" s="156">
        <f>ROUND(I225*H225,0)</f>
        <v>0</v>
      </c>
      <c r="BL225" s="16" t="s">
        <v>262</v>
      </c>
      <c r="BM225" s="155" t="s">
        <v>324</v>
      </c>
    </row>
    <row r="226" spans="1:65" s="13" customFormat="1">
      <c r="B226" s="157"/>
      <c r="D226" s="158" t="s">
        <v>182</v>
      </c>
      <c r="E226" s="159" t="s">
        <v>1</v>
      </c>
      <c r="F226" s="160" t="s">
        <v>325</v>
      </c>
      <c r="H226" s="161">
        <v>72</v>
      </c>
      <c r="I226" s="162"/>
      <c r="L226" s="157"/>
      <c r="M226" s="163"/>
      <c r="N226" s="164"/>
      <c r="O226" s="164"/>
      <c r="P226" s="164"/>
      <c r="Q226" s="164"/>
      <c r="R226" s="164"/>
      <c r="S226" s="164"/>
      <c r="T226" s="165"/>
      <c r="AT226" s="159" t="s">
        <v>182</v>
      </c>
      <c r="AU226" s="159" t="s">
        <v>85</v>
      </c>
      <c r="AV226" s="13" t="s">
        <v>85</v>
      </c>
      <c r="AW226" s="13" t="s">
        <v>33</v>
      </c>
      <c r="AX226" s="13" t="s">
        <v>77</v>
      </c>
      <c r="AY226" s="159" t="s">
        <v>174</v>
      </c>
    </row>
    <row r="227" spans="1:65" s="14" customFormat="1">
      <c r="B227" s="166"/>
      <c r="D227" s="158" t="s">
        <v>182</v>
      </c>
      <c r="E227" s="167" t="s">
        <v>123</v>
      </c>
      <c r="F227" s="168" t="s">
        <v>326</v>
      </c>
      <c r="H227" s="169">
        <v>72</v>
      </c>
      <c r="I227" s="170"/>
      <c r="L227" s="166"/>
      <c r="M227" s="171"/>
      <c r="N227" s="172"/>
      <c r="O227" s="172"/>
      <c r="P227" s="172"/>
      <c r="Q227" s="172"/>
      <c r="R227" s="172"/>
      <c r="S227" s="172"/>
      <c r="T227" s="173"/>
      <c r="AT227" s="167" t="s">
        <v>182</v>
      </c>
      <c r="AU227" s="167" t="s">
        <v>85</v>
      </c>
      <c r="AV227" s="14" t="s">
        <v>87</v>
      </c>
      <c r="AW227" s="14" t="s">
        <v>33</v>
      </c>
      <c r="AX227" s="14" t="s">
        <v>77</v>
      </c>
      <c r="AY227" s="167" t="s">
        <v>174</v>
      </c>
    </row>
    <row r="228" spans="1:65" s="13" customFormat="1">
      <c r="B228" s="157"/>
      <c r="D228" s="158" t="s">
        <v>182</v>
      </c>
      <c r="E228" s="159" t="s">
        <v>1</v>
      </c>
      <c r="F228" s="160" t="s">
        <v>327</v>
      </c>
      <c r="H228" s="161">
        <v>144</v>
      </c>
      <c r="I228" s="162"/>
      <c r="L228" s="157"/>
      <c r="M228" s="163"/>
      <c r="N228" s="164"/>
      <c r="O228" s="164"/>
      <c r="P228" s="164"/>
      <c r="Q228" s="164"/>
      <c r="R228" s="164"/>
      <c r="S228" s="164"/>
      <c r="T228" s="165"/>
      <c r="AT228" s="159" t="s">
        <v>182</v>
      </c>
      <c r="AU228" s="159" t="s">
        <v>85</v>
      </c>
      <c r="AV228" s="13" t="s">
        <v>85</v>
      </c>
      <c r="AW228" s="13" t="s">
        <v>33</v>
      </c>
      <c r="AX228" s="13" t="s">
        <v>8</v>
      </c>
      <c r="AY228" s="159" t="s">
        <v>174</v>
      </c>
    </row>
    <row r="229" spans="1:65" s="2" customFormat="1" ht="24.2" customHeight="1">
      <c r="A229" s="31"/>
      <c r="B229" s="143"/>
      <c r="C229" s="174" t="s">
        <v>328</v>
      </c>
      <c r="D229" s="174" t="s">
        <v>329</v>
      </c>
      <c r="E229" s="175" t="s">
        <v>330</v>
      </c>
      <c r="F229" s="176" t="s">
        <v>331</v>
      </c>
      <c r="G229" s="177" t="s">
        <v>179</v>
      </c>
      <c r="H229" s="178">
        <v>146.88</v>
      </c>
      <c r="I229" s="179"/>
      <c r="J229" s="180">
        <f>ROUND(I229*H229,0)</f>
        <v>0</v>
      </c>
      <c r="K229" s="176" t="s">
        <v>180</v>
      </c>
      <c r="L229" s="181"/>
      <c r="M229" s="182" t="s">
        <v>1</v>
      </c>
      <c r="N229" s="183" t="s">
        <v>42</v>
      </c>
      <c r="O229" s="57"/>
      <c r="P229" s="153">
        <f>O229*H229</f>
        <v>0</v>
      </c>
      <c r="Q229" s="153">
        <v>3.5000000000000001E-3</v>
      </c>
      <c r="R229" s="153">
        <f>Q229*H229</f>
        <v>0.51407999999999998</v>
      </c>
      <c r="S229" s="153">
        <v>0</v>
      </c>
      <c r="T229" s="154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5" t="s">
        <v>332</v>
      </c>
      <c r="AT229" s="155" t="s">
        <v>329</v>
      </c>
      <c r="AU229" s="155" t="s">
        <v>85</v>
      </c>
      <c r="AY229" s="16" t="s">
        <v>174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6" t="s">
        <v>8</v>
      </c>
      <c r="BK229" s="156">
        <f>ROUND(I229*H229,0)</f>
        <v>0</v>
      </c>
      <c r="BL229" s="16" t="s">
        <v>262</v>
      </c>
      <c r="BM229" s="155" t="s">
        <v>333</v>
      </c>
    </row>
    <row r="230" spans="1:65" s="13" customFormat="1">
      <c r="B230" s="157"/>
      <c r="D230" s="158" t="s">
        <v>182</v>
      </c>
      <c r="E230" s="159" t="s">
        <v>1</v>
      </c>
      <c r="F230" s="160" t="s">
        <v>334</v>
      </c>
      <c r="H230" s="161">
        <v>146.88</v>
      </c>
      <c r="I230" s="162"/>
      <c r="L230" s="157"/>
      <c r="M230" s="163"/>
      <c r="N230" s="164"/>
      <c r="O230" s="164"/>
      <c r="P230" s="164"/>
      <c r="Q230" s="164"/>
      <c r="R230" s="164"/>
      <c r="S230" s="164"/>
      <c r="T230" s="165"/>
      <c r="AT230" s="159" t="s">
        <v>182</v>
      </c>
      <c r="AU230" s="159" t="s">
        <v>85</v>
      </c>
      <c r="AV230" s="13" t="s">
        <v>85</v>
      </c>
      <c r="AW230" s="13" t="s">
        <v>33</v>
      </c>
      <c r="AX230" s="13" t="s">
        <v>8</v>
      </c>
      <c r="AY230" s="159" t="s">
        <v>174</v>
      </c>
    </row>
    <row r="231" spans="1:65" s="2" customFormat="1" ht="24.2" customHeight="1">
      <c r="A231" s="31"/>
      <c r="B231" s="143"/>
      <c r="C231" s="144" t="s">
        <v>335</v>
      </c>
      <c r="D231" s="144" t="s">
        <v>176</v>
      </c>
      <c r="E231" s="145" t="s">
        <v>336</v>
      </c>
      <c r="F231" s="146" t="s">
        <v>337</v>
      </c>
      <c r="G231" s="147" t="s">
        <v>272</v>
      </c>
      <c r="H231" s="148">
        <v>0.51400000000000001</v>
      </c>
      <c r="I231" s="149"/>
      <c r="J231" s="150">
        <f>ROUND(I231*H231,0)</f>
        <v>0</v>
      </c>
      <c r="K231" s="146" t="s">
        <v>180</v>
      </c>
      <c r="L231" s="32"/>
      <c r="M231" s="151" t="s">
        <v>1</v>
      </c>
      <c r="N231" s="152" t="s">
        <v>42</v>
      </c>
      <c r="O231" s="57"/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5" t="s">
        <v>262</v>
      </c>
      <c r="AT231" s="155" t="s">
        <v>176</v>
      </c>
      <c r="AU231" s="155" t="s">
        <v>85</v>
      </c>
      <c r="AY231" s="16" t="s">
        <v>174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6" t="s">
        <v>8</v>
      </c>
      <c r="BK231" s="156">
        <f>ROUND(I231*H231,0)</f>
        <v>0</v>
      </c>
      <c r="BL231" s="16" t="s">
        <v>262</v>
      </c>
      <c r="BM231" s="155" t="s">
        <v>338</v>
      </c>
    </row>
    <row r="232" spans="1:65" s="12" customFormat="1" ht="22.9" customHeight="1">
      <c r="B232" s="130"/>
      <c r="D232" s="131" t="s">
        <v>76</v>
      </c>
      <c r="E232" s="141" t="s">
        <v>339</v>
      </c>
      <c r="F232" s="141" t="s">
        <v>340</v>
      </c>
      <c r="I232" s="133"/>
      <c r="J232" s="142">
        <f>BK232</f>
        <v>0</v>
      </c>
      <c r="L232" s="130"/>
      <c r="M232" s="135"/>
      <c r="N232" s="136"/>
      <c r="O232" s="136"/>
      <c r="P232" s="137">
        <f>SUM(P233:P254)</f>
        <v>0</v>
      </c>
      <c r="Q232" s="136"/>
      <c r="R232" s="137">
        <f>SUM(R233:R254)</f>
        <v>0.61706725159999998</v>
      </c>
      <c r="S232" s="136"/>
      <c r="T232" s="138">
        <f>SUM(T233:T254)</f>
        <v>0.57773200000000013</v>
      </c>
      <c r="AR232" s="131" t="s">
        <v>85</v>
      </c>
      <c r="AT232" s="139" t="s">
        <v>76</v>
      </c>
      <c r="AU232" s="139" t="s">
        <v>8</v>
      </c>
      <c r="AY232" s="131" t="s">
        <v>174</v>
      </c>
      <c r="BK232" s="140">
        <f>SUM(BK233:BK254)</f>
        <v>0</v>
      </c>
    </row>
    <row r="233" spans="1:65" s="2" customFormat="1" ht="24.2" customHeight="1">
      <c r="A233" s="31"/>
      <c r="B233" s="143"/>
      <c r="C233" s="144" t="s">
        <v>341</v>
      </c>
      <c r="D233" s="144" t="s">
        <v>176</v>
      </c>
      <c r="E233" s="145" t="s">
        <v>342</v>
      </c>
      <c r="F233" s="146" t="s">
        <v>343</v>
      </c>
      <c r="G233" s="147" t="s">
        <v>344</v>
      </c>
      <c r="H233" s="148">
        <v>6</v>
      </c>
      <c r="I233" s="149"/>
      <c r="J233" s="150">
        <f>ROUND(I233*H233,0)</f>
        <v>0</v>
      </c>
      <c r="K233" s="146" t="s">
        <v>180</v>
      </c>
      <c r="L233" s="32"/>
      <c r="M233" s="151" t="s">
        <v>1</v>
      </c>
      <c r="N233" s="152" t="s">
        <v>42</v>
      </c>
      <c r="O233" s="57"/>
      <c r="P233" s="153">
        <f>O233*H233</f>
        <v>0</v>
      </c>
      <c r="Q233" s="153">
        <v>7.3220000000000004E-3</v>
      </c>
      <c r="R233" s="153">
        <f>Q233*H233</f>
        <v>4.3931999999999999E-2</v>
      </c>
      <c r="S233" s="153">
        <v>0</v>
      </c>
      <c r="T233" s="154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55" t="s">
        <v>262</v>
      </c>
      <c r="AT233" s="155" t="s">
        <v>176</v>
      </c>
      <c r="AU233" s="155" t="s">
        <v>85</v>
      </c>
      <c r="AY233" s="16" t="s">
        <v>174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6" t="s">
        <v>8</v>
      </c>
      <c r="BK233" s="156">
        <f>ROUND(I233*H233,0)</f>
        <v>0</v>
      </c>
      <c r="BL233" s="16" t="s">
        <v>262</v>
      </c>
      <c r="BM233" s="155" t="s">
        <v>345</v>
      </c>
    </row>
    <row r="234" spans="1:65" s="13" customFormat="1">
      <c r="B234" s="157"/>
      <c r="D234" s="158" t="s">
        <v>182</v>
      </c>
      <c r="E234" s="159" t="s">
        <v>1</v>
      </c>
      <c r="F234" s="160" t="s">
        <v>346</v>
      </c>
      <c r="H234" s="161">
        <v>1</v>
      </c>
      <c r="I234" s="162"/>
      <c r="L234" s="157"/>
      <c r="M234" s="163"/>
      <c r="N234" s="164"/>
      <c r="O234" s="164"/>
      <c r="P234" s="164"/>
      <c r="Q234" s="164"/>
      <c r="R234" s="164"/>
      <c r="S234" s="164"/>
      <c r="T234" s="165"/>
      <c r="AT234" s="159" t="s">
        <v>182</v>
      </c>
      <c r="AU234" s="159" t="s">
        <v>85</v>
      </c>
      <c r="AV234" s="13" t="s">
        <v>85</v>
      </c>
      <c r="AW234" s="13" t="s">
        <v>33</v>
      </c>
      <c r="AX234" s="13" t="s">
        <v>77</v>
      </c>
      <c r="AY234" s="159" t="s">
        <v>174</v>
      </c>
    </row>
    <row r="235" spans="1:65" s="13" customFormat="1">
      <c r="B235" s="157"/>
      <c r="D235" s="158" t="s">
        <v>182</v>
      </c>
      <c r="E235" s="159" t="s">
        <v>1</v>
      </c>
      <c r="F235" s="160" t="s">
        <v>347</v>
      </c>
      <c r="H235" s="161">
        <v>5</v>
      </c>
      <c r="I235" s="162"/>
      <c r="L235" s="157"/>
      <c r="M235" s="163"/>
      <c r="N235" s="164"/>
      <c r="O235" s="164"/>
      <c r="P235" s="164"/>
      <c r="Q235" s="164"/>
      <c r="R235" s="164"/>
      <c r="S235" s="164"/>
      <c r="T235" s="165"/>
      <c r="AT235" s="159" t="s">
        <v>182</v>
      </c>
      <c r="AU235" s="159" t="s">
        <v>85</v>
      </c>
      <c r="AV235" s="13" t="s">
        <v>85</v>
      </c>
      <c r="AW235" s="13" t="s">
        <v>33</v>
      </c>
      <c r="AX235" s="13" t="s">
        <v>77</v>
      </c>
      <c r="AY235" s="159" t="s">
        <v>174</v>
      </c>
    </row>
    <row r="236" spans="1:65" s="14" customFormat="1">
      <c r="B236" s="166"/>
      <c r="D236" s="158" t="s">
        <v>182</v>
      </c>
      <c r="E236" s="167" t="s">
        <v>1</v>
      </c>
      <c r="F236" s="168" t="s">
        <v>184</v>
      </c>
      <c r="H236" s="169">
        <v>6</v>
      </c>
      <c r="I236" s="170"/>
      <c r="L236" s="166"/>
      <c r="M236" s="171"/>
      <c r="N236" s="172"/>
      <c r="O236" s="172"/>
      <c r="P236" s="172"/>
      <c r="Q236" s="172"/>
      <c r="R236" s="172"/>
      <c r="S236" s="172"/>
      <c r="T236" s="173"/>
      <c r="AT236" s="167" t="s">
        <v>182</v>
      </c>
      <c r="AU236" s="167" t="s">
        <v>85</v>
      </c>
      <c r="AV236" s="14" t="s">
        <v>87</v>
      </c>
      <c r="AW236" s="14" t="s">
        <v>33</v>
      </c>
      <c r="AX236" s="14" t="s">
        <v>8</v>
      </c>
      <c r="AY236" s="167" t="s">
        <v>174</v>
      </c>
    </row>
    <row r="237" spans="1:65" s="2" customFormat="1" ht="24.2" customHeight="1">
      <c r="A237" s="31"/>
      <c r="B237" s="143"/>
      <c r="C237" s="144" t="s">
        <v>348</v>
      </c>
      <c r="D237" s="144" t="s">
        <v>176</v>
      </c>
      <c r="E237" s="145" t="s">
        <v>349</v>
      </c>
      <c r="F237" s="146" t="s">
        <v>350</v>
      </c>
      <c r="G237" s="147" t="s">
        <v>344</v>
      </c>
      <c r="H237" s="148">
        <v>3.4</v>
      </c>
      <c r="I237" s="149"/>
      <c r="J237" s="150">
        <f>ROUND(I237*H237,0)</f>
        <v>0</v>
      </c>
      <c r="K237" s="146" t="s">
        <v>180</v>
      </c>
      <c r="L237" s="32"/>
      <c r="M237" s="151" t="s">
        <v>1</v>
      </c>
      <c r="N237" s="152" t="s">
        <v>42</v>
      </c>
      <c r="O237" s="57"/>
      <c r="P237" s="153">
        <f>O237*H237</f>
        <v>0</v>
      </c>
      <c r="Q237" s="153">
        <v>1.3634E-2</v>
      </c>
      <c r="R237" s="153">
        <f>Q237*H237</f>
        <v>4.6355599999999997E-2</v>
      </c>
      <c r="S237" s="153">
        <v>0</v>
      </c>
      <c r="T237" s="154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5" t="s">
        <v>262</v>
      </c>
      <c r="AT237" s="155" t="s">
        <v>176</v>
      </c>
      <c r="AU237" s="155" t="s">
        <v>85</v>
      </c>
      <c r="AY237" s="16" t="s">
        <v>174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6" t="s">
        <v>8</v>
      </c>
      <c r="BK237" s="156">
        <f>ROUND(I237*H237,0)</f>
        <v>0</v>
      </c>
      <c r="BL237" s="16" t="s">
        <v>262</v>
      </c>
      <c r="BM237" s="155" t="s">
        <v>351</v>
      </c>
    </row>
    <row r="238" spans="1:65" s="13" customFormat="1">
      <c r="B238" s="157"/>
      <c r="D238" s="158" t="s">
        <v>182</v>
      </c>
      <c r="E238" s="159" t="s">
        <v>1</v>
      </c>
      <c r="F238" s="160" t="s">
        <v>352</v>
      </c>
      <c r="H238" s="161">
        <v>3.4</v>
      </c>
      <c r="I238" s="162"/>
      <c r="L238" s="157"/>
      <c r="M238" s="163"/>
      <c r="N238" s="164"/>
      <c r="O238" s="164"/>
      <c r="P238" s="164"/>
      <c r="Q238" s="164"/>
      <c r="R238" s="164"/>
      <c r="S238" s="164"/>
      <c r="T238" s="165"/>
      <c r="AT238" s="159" t="s">
        <v>182</v>
      </c>
      <c r="AU238" s="159" t="s">
        <v>85</v>
      </c>
      <c r="AV238" s="13" t="s">
        <v>85</v>
      </c>
      <c r="AW238" s="13" t="s">
        <v>33</v>
      </c>
      <c r="AX238" s="13" t="s">
        <v>8</v>
      </c>
      <c r="AY238" s="159" t="s">
        <v>174</v>
      </c>
    </row>
    <row r="239" spans="1:65" s="2" customFormat="1" ht="24.2" customHeight="1">
      <c r="A239" s="31"/>
      <c r="B239" s="143"/>
      <c r="C239" s="144" t="s">
        <v>332</v>
      </c>
      <c r="D239" s="144" t="s">
        <v>176</v>
      </c>
      <c r="E239" s="145" t="s">
        <v>353</v>
      </c>
      <c r="F239" s="146" t="s">
        <v>354</v>
      </c>
      <c r="G239" s="147" t="s">
        <v>344</v>
      </c>
      <c r="H239" s="148">
        <v>8.1999999999999993</v>
      </c>
      <c r="I239" s="149"/>
      <c r="J239" s="150">
        <f>ROUND(I239*H239,0)</f>
        <v>0</v>
      </c>
      <c r="K239" s="146" t="s">
        <v>180</v>
      </c>
      <c r="L239" s="32"/>
      <c r="M239" s="151" t="s">
        <v>1</v>
      </c>
      <c r="N239" s="152" t="s">
        <v>42</v>
      </c>
      <c r="O239" s="57"/>
      <c r="P239" s="153">
        <f>O239*H239</f>
        <v>0</v>
      </c>
      <c r="Q239" s="153">
        <v>0</v>
      </c>
      <c r="R239" s="153">
        <f>Q239*H239</f>
        <v>0</v>
      </c>
      <c r="S239" s="153">
        <v>4.4000000000000003E-3</v>
      </c>
      <c r="T239" s="154">
        <f>S239*H239</f>
        <v>3.6080000000000001E-2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5" t="s">
        <v>262</v>
      </c>
      <c r="AT239" s="155" t="s">
        <v>176</v>
      </c>
      <c r="AU239" s="155" t="s">
        <v>85</v>
      </c>
      <c r="AY239" s="16" t="s">
        <v>174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6" t="s">
        <v>8</v>
      </c>
      <c r="BK239" s="156">
        <f>ROUND(I239*H239,0)</f>
        <v>0</v>
      </c>
      <c r="BL239" s="16" t="s">
        <v>262</v>
      </c>
      <c r="BM239" s="155" t="s">
        <v>355</v>
      </c>
    </row>
    <row r="240" spans="1:65" s="13" customFormat="1">
      <c r="B240" s="157"/>
      <c r="D240" s="158" t="s">
        <v>182</v>
      </c>
      <c r="E240" s="159" t="s">
        <v>1</v>
      </c>
      <c r="F240" s="160" t="s">
        <v>356</v>
      </c>
      <c r="H240" s="161">
        <v>3</v>
      </c>
      <c r="I240" s="162"/>
      <c r="L240" s="157"/>
      <c r="M240" s="163"/>
      <c r="N240" s="164"/>
      <c r="O240" s="164"/>
      <c r="P240" s="164"/>
      <c r="Q240" s="164"/>
      <c r="R240" s="164"/>
      <c r="S240" s="164"/>
      <c r="T240" s="165"/>
      <c r="AT240" s="159" t="s">
        <v>182</v>
      </c>
      <c r="AU240" s="159" t="s">
        <v>85</v>
      </c>
      <c r="AV240" s="13" t="s">
        <v>85</v>
      </c>
      <c r="AW240" s="13" t="s">
        <v>33</v>
      </c>
      <c r="AX240" s="13" t="s">
        <v>77</v>
      </c>
      <c r="AY240" s="159" t="s">
        <v>174</v>
      </c>
    </row>
    <row r="241" spans="1:65" s="13" customFormat="1">
      <c r="B241" s="157"/>
      <c r="D241" s="158" t="s">
        <v>182</v>
      </c>
      <c r="E241" s="159" t="s">
        <v>1</v>
      </c>
      <c r="F241" s="160" t="s">
        <v>357</v>
      </c>
      <c r="H241" s="161">
        <v>5.2</v>
      </c>
      <c r="I241" s="162"/>
      <c r="L241" s="157"/>
      <c r="M241" s="163"/>
      <c r="N241" s="164"/>
      <c r="O241" s="164"/>
      <c r="P241" s="164"/>
      <c r="Q241" s="164"/>
      <c r="R241" s="164"/>
      <c r="S241" s="164"/>
      <c r="T241" s="165"/>
      <c r="AT241" s="159" t="s">
        <v>182</v>
      </c>
      <c r="AU241" s="159" t="s">
        <v>85</v>
      </c>
      <c r="AV241" s="13" t="s">
        <v>85</v>
      </c>
      <c r="AW241" s="13" t="s">
        <v>33</v>
      </c>
      <c r="AX241" s="13" t="s">
        <v>77</v>
      </c>
      <c r="AY241" s="159" t="s">
        <v>174</v>
      </c>
    </row>
    <row r="242" spans="1:65" s="14" customFormat="1">
      <c r="B242" s="166"/>
      <c r="D242" s="158" t="s">
        <v>182</v>
      </c>
      <c r="E242" s="167" t="s">
        <v>1</v>
      </c>
      <c r="F242" s="168" t="s">
        <v>184</v>
      </c>
      <c r="H242" s="169">
        <v>8.1999999999999993</v>
      </c>
      <c r="I242" s="170"/>
      <c r="L242" s="166"/>
      <c r="M242" s="171"/>
      <c r="N242" s="172"/>
      <c r="O242" s="172"/>
      <c r="P242" s="172"/>
      <c r="Q242" s="172"/>
      <c r="R242" s="172"/>
      <c r="S242" s="172"/>
      <c r="T242" s="173"/>
      <c r="AT242" s="167" t="s">
        <v>182</v>
      </c>
      <c r="AU242" s="167" t="s">
        <v>85</v>
      </c>
      <c r="AV242" s="14" t="s">
        <v>87</v>
      </c>
      <c r="AW242" s="14" t="s">
        <v>33</v>
      </c>
      <c r="AX242" s="14" t="s">
        <v>8</v>
      </c>
      <c r="AY242" s="167" t="s">
        <v>174</v>
      </c>
    </row>
    <row r="243" spans="1:65" s="2" customFormat="1" ht="24.2" customHeight="1">
      <c r="A243" s="31"/>
      <c r="B243" s="143"/>
      <c r="C243" s="144" t="s">
        <v>358</v>
      </c>
      <c r="D243" s="144" t="s">
        <v>176</v>
      </c>
      <c r="E243" s="145" t="s">
        <v>359</v>
      </c>
      <c r="F243" s="146" t="s">
        <v>360</v>
      </c>
      <c r="G243" s="147" t="s">
        <v>179</v>
      </c>
      <c r="H243" s="148">
        <v>37.893999999999998</v>
      </c>
      <c r="I243" s="149"/>
      <c r="J243" s="150">
        <f>ROUND(I243*H243,0)</f>
        <v>0</v>
      </c>
      <c r="K243" s="146" t="s">
        <v>180</v>
      </c>
      <c r="L243" s="32"/>
      <c r="M243" s="151" t="s">
        <v>1</v>
      </c>
      <c r="N243" s="152" t="s">
        <v>42</v>
      </c>
      <c r="O243" s="57"/>
      <c r="P243" s="153">
        <f>O243*H243</f>
        <v>0</v>
      </c>
      <c r="Q243" s="153">
        <v>1.39014E-2</v>
      </c>
      <c r="R243" s="153">
        <f>Q243*H243</f>
        <v>0.52677965159999995</v>
      </c>
      <c r="S243" s="153">
        <v>0</v>
      </c>
      <c r="T243" s="154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5" t="s">
        <v>262</v>
      </c>
      <c r="AT243" s="155" t="s">
        <v>176</v>
      </c>
      <c r="AU243" s="155" t="s">
        <v>85</v>
      </c>
      <c r="AY243" s="16" t="s">
        <v>174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6" t="s">
        <v>8</v>
      </c>
      <c r="BK243" s="156">
        <f>ROUND(I243*H243,0)</f>
        <v>0</v>
      </c>
      <c r="BL243" s="16" t="s">
        <v>262</v>
      </c>
      <c r="BM243" s="155" t="s">
        <v>361</v>
      </c>
    </row>
    <row r="244" spans="1:65" s="13" customFormat="1">
      <c r="B244" s="157"/>
      <c r="D244" s="158" t="s">
        <v>182</v>
      </c>
      <c r="E244" s="159" t="s">
        <v>1</v>
      </c>
      <c r="F244" s="160" t="s">
        <v>362</v>
      </c>
      <c r="H244" s="161">
        <v>27.074999999999999</v>
      </c>
      <c r="I244" s="162"/>
      <c r="L244" s="157"/>
      <c r="M244" s="163"/>
      <c r="N244" s="164"/>
      <c r="O244" s="164"/>
      <c r="P244" s="164"/>
      <c r="Q244" s="164"/>
      <c r="R244" s="164"/>
      <c r="S244" s="164"/>
      <c r="T244" s="165"/>
      <c r="AT244" s="159" t="s">
        <v>182</v>
      </c>
      <c r="AU244" s="159" t="s">
        <v>85</v>
      </c>
      <c r="AV244" s="13" t="s">
        <v>85</v>
      </c>
      <c r="AW244" s="13" t="s">
        <v>33</v>
      </c>
      <c r="AX244" s="13" t="s">
        <v>77</v>
      </c>
      <c r="AY244" s="159" t="s">
        <v>174</v>
      </c>
    </row>
    <row r="245" spans="1:65" s="13" customFormat="1">
      <c r="B245" s="157"/>
      <c r="D245" s="158" t="s">
        <v>182</v>
      </c>
      <c r="E245" s="159" t="s">
        <v>1</v>
      </c>
      <c r="F245" s="160" t="s">
        <v>363</v>
      </c>
      <c r="H245" s="161">
        <v>10.819000000000001</v>
      </c>
      <c r="I245" s="162"/>
      <c r="L245" s="157"/>
      <c r="M245" s="163"/>
      <c r="N245" s="164"/>
      <c r="O245" s="164"/>
      <c r="P245" s="164"/>
      <c r="Q245" s="164"/>
      <c r="R245" s="164"/>
      <c r="S245" s="164"/>
      <c r="T245" s="165"/>
      <c r="AT245" s="159" t="s">
        <v>182</v>
      </c>
      <c r="AU245" s="159" t="s">
        <v>85</v>
      </c>
      <c r="AV245" s="13" t="s">
        <v>85</v>
      </c>
      <c r="AW245" s="13" t="s">
        <v>33</v>
      </c>
      <c r="AX245" s="13" t="s">
        <v>77</v>
      </c>
      <c r="AY245" s="159" t="s">
        <v>174</v>
      </c>
    </row>
    <row r="246" spans="1:65" s="14" customFormat="1">
      <c r="B246" s="166"/>
      <c r="D246" s="158" t="s">
        <v>182</v>
      </c>
      <c r="E246" s="167" t="s">
        <v>1</v>
      </c>
      <c r="F246" s="168" t="s">
        <v>184</v>
      </c>
      <c r="H246" s="169">
        <v>37.893999999999998</v>
      </c>
      <c r="I246" s="170"/>
      <c r="L246" s="166"/>
      <c r="M246" s="171"/>
      <c r="N246" s="172"/>
      <c r="O246" s="172"/>
      <c r="P246" s="172"/>
      <c r="Q246" s="172"/>
      <c r="R246" s="172"/>
      <c r="S246" s="172"/>
      <c r="T246" s="173"/>
      <c r="AT246" s="167" t="s">
        <v>182</v>
      </c>
      <c r="AU246" s="167" t="s">
        <v>85</v>
      </c>
      <c r="AV246" s="14" t="s">
        <v>87</v>
      </c>
      <c r="AW246" s="14" t="s">
        <v>33</v>
      </c>
      <c r="AX246" s="14" t="s">
        <v>8</v>
      </c>
      <c r="AY246" s="167" t="s">
        <v>174</v>
      </c>
    </row>
    <row r="247" spans="1:65" s="2" customFormat="1" ht="24.2" customHeight="1">
      <c r="A247" s="31"/>
      <c r="B247" s="143"/>
      <c r="C247" s="144" t="s">
        <v>364</v>
      </c>
      <c r="D247" s="144" t="s">
        <v>176</v>
      </c>
      <c r="E247" s="145" t="s">
        <v>365</v>
      </c>
      <c r="F247" s="146" t="s">
        <v>366</v>
      </c>
      <c r="G247" s="147" t="s">
        <v>179</v>
      </c>
      <c r="H247" s="148">
        <v>13.538</v>
      </c>
      <c r="I247" s="149"/>
      <c r="J247" s="150">
        <f>ROUND(I247*H247,0)</f>
        <v>0</v>
      </c>
      <c r="K247" s="146" t="s">
        <v>180</v>
      </c>
      <c r="L247" s="32"/>
      <c r="M247" s="151" t="s">
        <v>1</v>
      </c>
      <c r="N247" s="152" t="s">
        <v>42</v>
      </c>
      <c r="O247" s="57"/>
      <c r="P247" s="153">
        <f>O247*H247</f>
        <v>0</v>
      </c>
      <c r="Q247" s="153">
        <v>0</v>
      </c>
      <c r="R247" s="153">
        <f>Q247*H247</f>
        <v>0</v>
      </c>
      <c r="S247" s="153">
        <v>2.4E-2</v>
      </c>
      <c r="T247" s="154">
        <f>S247*H247</f>
        <v>0.32491200000000003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5" t="s">
        <v>262</v>
      </c>
      <c r="AT247" s="155" t="s">
        <v>176</v>
      </c>
      <c r="AU247" s="155" t="s">
        <v>85</v>
      </c>
      <c r="AY247" s="16" t="s">
        <v>174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6" t="s">
        <v>8</v>
      </c>
      <c r="BK247" s="156">
        <f>ROUND(I247*H247,0)</f>
        <v>0</v>
      </c>
      <c r="BL247" s="16" t="s">
        <v>262</v>
      </c>
      <c r="BM247" s="155" t="s">
        <v>367</v>
      </c>
    </row>
    <row r="248" spans="1:65" s="13" customFormat="1">
      <c r="B248" s="157"/>
      <c r="D248" s="158" t="s">
        <v>182</v>
      </c>
      <c r="E248" s="159" t="s">
        <v>1</v>
      </c>
      <c r="F248" s="160" t="s">
        <v>368</v>
      </c>
      <c r="H248" s="161">
        <v>13.538</v>
      </c>
      <c r="I248" s="162"/>
      <c r="L248" s="157"/>
      <c r="M248" s="163"/>
      <c r="N248" s="164"/>
      <c r="O248" s="164"/>
      <c r="P248" s="164"/>
      <c r="Q248" s="164"/>
      <c r="R248" s="164"/>
      <c r="S248" s="164"/>
      <c r="T248" s="165"/>
      <c r="AT248" s="159" t="s">
        <v>182</v>
      </c>
      <c r="AU248" s="159" t="s">
        <v>85</v>
      </c>
      <c r="AV248" s="13" t="s">
        <v>85</v>
      </c>
      <c r="AW248" s="13" t="s">
        <v>33</v>
      </c>
      <c r="AX248" s="13" t="s">
        <v>8</v>
      </c>
      <c r="AY248" s="159" t="s">
        <v>174</v>
      </c>
    </row>
    <row r="249" spans="1:65" s="2" customFormat="1" ht="24.2" customHeight="1">
      <c r="A249" s="31"/>
      <c r="B249" s="143"/>
      <c r="C249" s="144" t="s">
        <v>369</v>
      </c>
      <c r="D249" s="144" t="s">
        <v>176</v>
      </c>
      <c r="E249" s="145" t="s">
        <v>370</v>
      </c>
      <c r="F249" s="146" t="s">
        <v>371</v>
      </c>
      <c r="G249" s="147" t="s">
        <v>179</v>
      </c>
      <c r="H249" s="148">
        <v>5.41</v>
      </c>
      <c r="I249" s="149"/>
      <c r="J249" s="150">
        <f>ROUND(I249*H249,0)</f>
        <v>0</v>
      </c>
      <c r="K249" s="146" t="s">
        <v>180</v>
      </c>
      <c r="L249" s="32"/>
      <c r="M249" s="151" t="s">
        <v>1</v>
      </c>
      <c r="N249" s="152" t="s">
        <v>42</v>
      </c>
      <c r="O249" s="57"/>
      <c r="P249" s="153">
        <f>O249*H249</f>
        <v>0</v>
      </c>
      <c r="Q249" s="153">
        <v>0</v>
      </c>
      <c r="R249" s="153">
        <f>Q249*H249</f>
        <v>0</v>
      </c>
      <c r="S249" s="153">
        <v>0.03</v>
      </c>
      <c r="T249" s="154">
        <f>S249*H249</f>
        <v>0.1623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5" t="s">
        <v>262</v>
      </c>
      <c r="AT249" s="155" t="s">
        <v>176</v>
      </c>
      <c r="AU249" s="155" t="s">
        <v>85</v>
      </c>
      <c r="AY249" s="16" t="s">
        <v>174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6" t="s">
        <v>8</v>
      </c>
      <c r="BK249" s="156">
        <f>ROUND(I249*H249,0)</f>
        <v>0</v>
      </c>
      <c r="BL249" s="16" t="s">
        <v>262</v>
      </c>
      <c r="BM249" s="155" t="s">
        <v>372</v>
      </c>
    </row>
    <row r="250" spans="1:65" s="13" customFormat="1">
      <c r="B250" s="157"/>
      <c r="D250" s="158" t="s">
        <v>182</v>
      </c>
      <c r="E250" s="159" t="s">
        <v>1</v>
      </c>
      <c r="F250" s="160" t="s">
        <v>373</v>
      </c>
      <c r="H250" s="161">
        <v>5.41</v>
      </c>
      <c r="I250" s="162"/>
      <c r="L250" s="157"/>
      <c r="M250" s="163"/>
      <c r="N250" s="164"/>
      <c r="O250" s="164"/>
      <c r="P250" s="164"/>
      <c r="Q250" s="164"/>
      <c r="R250" s="164"/>
      <c r="S250" s="164"/>
      <c r="T250" s="165"/>
      <c r="AT250" s="159" t="s">
        <v>182</v>
      </c>
      <c r="AU250" s="159" t="s">
        <v>85</v>
      </c>
      <c r="AV250" s="13" t="s">
        <v>85</v>
      </c>
      <c r="AW250" s="13" t="s">
        <v>33</v>
      </c>
      <c r="AX250" s="13" t="s">
        <v>77</v>
      </c>
      <c r="AY250" s="159" t="s">
        <v>174</v>
      </c>
    </row>
    <row r="251" spans="1:65" s="14" customFormat="1">
      <c r="B251" s="166"/>
      <c r="D251" s="158" t="s">
        <v>182</v>
      </c>
      <c r="E251" s="167" t="s">
        <v>1</v>
      </c>
      <c r="F251" s="168" t="s">
        <v>184</v>
      </c>
      <c r="H251" s="169">
        <v>5.41</v>
      </c>
      <c r="I251" s="170"/>
      <c r="L251" s="166"/>
      <c r="M251" s="171"/>
      <c r="N251" s="172"/>
      <c r="O251" s="172"/>
      <c r="P251" s="172"/>
      <c r="Q251" s="172"/>
      <c r="R251" s="172"/>
      <c r="S251" s="172"/>
      <c r="T251" s="173"/>
      <c r="AT251" s="167" t="s">
        <v>182</v>
      </c>
      <c r="AU251" s="167" t="s">
        <v>85</v>
      </c>
      <c r="AV251" s="14" t="s">
        <v>87</v>
      </c>
      <c r="AW251" s="14" t="s">
        <v>33</v>
      </c>
      <c r="AX251" s="14" t="s">
        <v>8</v>
      </c>
      <c r="AY251" s="167" t="s">
        <v>174</v>
      </c>
    </row>
    <row r="252" spans="1:65" s="2" customFormat="1" ht="24.2" customHeight="1">
      <c r="A252" s="31"/>
      <c r="B252" s="143"/>
      <c r="C252" s="144" t="s">
        <v>374</v>
      </c>
      <c r="D252" s="144" t="s">
        <v>176</v>
      </c>
      <c r="E252" s="145" t="s">
        <v>375</v>
      </c>
      <c r="F252" s="146" t="s">
        <v>376</v>
      </c>
      <c r="G252" s="147" t="s">
        <v>179</v>
      </c>
      <c r="H252" s="148">
        <v>1.361</v>
      </c>
      <c r="I252" s="149"/>
      <c r="J252" s="150">
        <f>ROUND(I252*H252,0)</f>
        <v>0</v>
      </c>
      <c r="K252" s="146" t="s">
        <v>180</v>
      </c>
      <c r="L252" s="32"/>
      <c r="M252" s="151" t="s">
        <v>1</v>
      </c>
      <c r="N252" s="152" t="s">
        <v>42</v>
      </c>
      <c r="O252" s="57"/>
      <c r="P252" s="153">
        <f>O252*H252</f>
        <v>0</v>
      </c>
      <c r="Q252" s="153">
        <v>0</v>
      </c>
      <c r="R252" s="153">
        <f>Q252*H252</f>
        <v>0</v>
      </c>
      <c r="S252" s="153">
        <v>0.04</v>
      </c>
      <c r="T252" s="154">
        <f>S252*H252</f>
        <v>5.4440000000000002E-2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5" t="s">
        <v>262</v>
      </c>
      <c r="AT252" s="155" t="s">
        <v>176</v>
      </c>
      <c r="AU252" s="155" t="s">
        <v>85</v>
      </c>
      <c r="AY252" s="16" t="s">
        <v>174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6" t="s">
        <v>8</v>
      </c>
      <c r="BK252" s="156">
        <f>ROUND(I252*H252,0)</f>
        <v>0</v>
      </c>
      <c r="BL252" s="16" t="s">
        <v>262</v>
      </c>
      <c r="BM252" s="155" t="s">
        <v>377</v>
      </c>
    </row>
    <row r="253" spans="1:65" s="13" customFormat="1">
      <c r="B253" s="157"/>
      <c r="D253" s="158" t="s">
        <v>182</v>
      </c>
      <c r="E253" s="159" t="s">
        <v>1</v>
      </c>
      <c r="F253" s="160" t="s">
        <v>378</v>
      </c>
      <c r="H253" s="161">
        <v>1.361</v>
      </c>
      <c r="I253" s="162"/>
      <c r="L253" s="157"/>
      <c r="M253" s="163"/>
      <c r="N253" s="164"/>
      <c r="O253" s="164"/>
      <c r="P253" s="164"/>
      <c r="Q253" s="164"/>
      <c r="R253" s="164"/>
      <c r="S253" s="164"/>
      <c r="T253" s="165"/>
      <c r="AT253" s="159" t="s">
        <v>182</v>
      </c>
      <c r="AU253" s="159" t="s">
        <v>85</v>
      </c>
      <c r="AV253" s="13" t="s">
        <v>85</v>
      </c>
      <c r="AW253" s="13" t="s">
        <v>33</v>
      </c>
      <c r="AX253" s="13" t="s">
        <v>8</v>
      </c>
      <c r="AY253" s="159" t="s">
        <v>174</v>
      </c>
    </row>
    <row r="254" spans="1:65" s="2" customFormat="1" ht="24.2" customHeight="1">
      <c r="A254" s="31"/>
      <c r="B254" s="143"/>
      <c r="C254" s="144" t="s">
        <v>379</v>
      </c>
      <c r="D254" s="144" t="s">
        <v>176</v>
      </c>
      <c r="E254" s="145" t="s">
        <v>380</v>
      </c>
      <c r="F254" s="146" t="s">
        <v>381</v>
      </c>
      <c r="G254" s="147" t="s">
        <v>272</v>
      </c>
      <c r="H254" s="148">
        <v>0.61699999999999999</v>
      </c>
      <c r="I254" s="149"/>
      <c r="J254" s="150">
        <f>ROUND(I254*H254,0)</f>
        <v>0</v>
      </c>
      <c r="K254" s="146" t="s">
        <v>180</v>
      </c>
      <c r="L254" s="32"/>
      <c r="M254" s="151" t="s">
        <v>1</v>
      </c>
      <c r="N254" s="152" t="s">
        <v>42</v>
      </c>
      <c r="O254" s="57"/>
      <c r="P254" s="153">
        <f>O254*H254</f>
        <v>0</v>
      </c>
      <c r="Q254" s="153">
        <v>0</v>
      </c>
      <c r="R254" s="153">
        <f>Q254*H254</f>
        <v>0</v>
      </c>
      <c r="S254" s="153">
        <v>0</v>
      </c>
      <c r="T254" s="154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55" t="s">
        <v>262</v>
      </c>
      <c r="AT254" s="155" t="s">
        <v>176</v>
      </c>
      <c r="AU254" s="155" t="s">
        <v>85</v>
      </c>
      <c r="AY254" s="16" t="s">
        <v>174</v>
      </c>
      <c r="BE254" s="156">
        <f>IF(N254="základní",J254,0)</f>
        <v>0</v>
      </c>
      <c r="BF254" s="156">
        <f>IF(N254="snížená",J254,0)</f>
        <v>0</v>
      </c>
      <c r="BG254" s="156">
        <f>IF(N254="zákl. přenesená",J254,0)</f>
        <v>0</v>
      </c>
      <c r="BH254" s="156">
        <f>IF(N254="sníž. přenesená",J254,0)</f>
        <v>0</v>
      </c>
      <c r="BI254" s="156">
        <f>IF(N254="nulová",J254,0)</f>
        <v>0</v>
      </c>
      <c r="BJ254" s="16" t="s">
        <v>8</v>
      </c>
      <c r="BK254" s="156">
        <f>ROUND(I254*H254,0)</f>
        <v>0</v>
      </c>
      <c r="BL254" s="16" t="s">
        <v>262</v>
      </c>
      <c r="BM254" s="155" t="s">
        <v>382</v>
      </c>
    </row>
    <row r="255" spans="1:65" s="12" customFormat="1" ht="22.9" customHeight="1">
      <c r="B255" s="130"/>
      <c r="D255" s="131" t="s">
        <v>76</v>
      </c>
      <c r="E255" s="141" t="s">
        <v>383</v>
      </c>
      <c r="F255" s="141" t="s">
        <v>384</v>
      </c>
      <c r="I255" s="133"/>
      <c r="J255" s="142">
        <f>BK255</f>
        <v>0</v>
      </c>
      <c r="L255" s="130"/>
      <c r="M255" s="135"/>
      <c r="N255" s="136"/>
      <c r="O255" s="136"/>
      <c r="P255" s="137">
        <f>SUM(P256:P292)</f>
        <v>0</v>
      </c>
      <c r="Q255" s="136"/>
      <c r="R255" s="137">
        <f>SUM(R256:R292)</f>
        <v>0.80875105295999994</v>
      </c>
      <c r="S255" s="136"/>
      <c r="T255" s="138">
        <f>SUM(T256:T292)</f>
        <v>0</v>
      </c>
      <c r="AR255" s="131" t="s">
        <v>85</v>
      </c>
      <c r="AT255" s="139" t="s">
        <v>76</v>
      </c>
      <c r="AU255" s="139" t="s">
        <v>8</v>
      </c>
      <c r="AY255" s="131" t="s">
        <v>174</v>
      </c>
      <c r="BK255" s="140">
        <f>SUM(BK256:BK292)</f>
        <v>0</v>
      </c>
    </row>
    <row r="256" spans="1:65" s="2" customFormat="1" ht="14.45" customHeight="1">
      <c r="A256" s="31"/>
      <c r="B256" s="143"/>
      <c r="C256" s="144" t="s">
        <v>385</v>
      </c>
      <c r="D256" s="144" t="s">
        <v>176</v>
      </c>
      <c r="E256" s="145" t="s">
        <v>386</v>
      </c>
      <c r="F256" s="146" t="s">
        <v>387</v>
      </c>
      <c r="G256" s="147" t="s">
        <v>179</v>
      </c>
      <c r="H256" s="148">
        <v>5.7380000000000004</v>
      </c>
      <c r="I256" s="149"/>
      <c r="J256" s="150">
        <f>ROUND(I256*H256,0)</f>
        <v>0</v>
      </c>
      <c r="K256" s="146" t="s">
        <v>180</v>
      </c>
      <c r="L256" s="32"/>
      <c r="M256" s="151" t="s">
        <v>1</v>
      </c>
      <c r="N256" s="152" t="s">
        <v>42</v>
      </c>
      <c r="O256" s="57"/>
      <c r="P256" s="153">
        <f>O256*H256</f>
        <v>0</v>
      </c>
      <c r="Q256" s="153">
        <v>0</v>
      </c>
      <c r="R256" s="153">
        <f>Q256*H256</f>
        <v>0</v>
      </c>
      <c r="S256" s="153">
        <v>0</v>
      </c>
      <c r="T256" s="154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55" t="s">
        <v>262</v>
      </c>
      <c r="AT256" s="155" t="s">
        <v>176</v>
      </c>
      <c r="AU256" s="155" t="s">
        <v>85</v>
      </c>
      <c r="AY256" s="16" t="s">
        <v>174</v>
      </c>
      <c r="BE256" s="156">
        <f>IF(N256="základní",J256,0)</f>
        <v>0</v>
      </c>
      <c r="BF256" s="156">
        <f>IF(N256="snížená",J256,0)</f>
        <v>0</v>
      </c>
      <c r="BG256" s="156">
        <f>IF(N256="zákl. přenesená",J256,0)</f>
        <v>0</v>
      </c>
      <c r="BH256" s="156">
        <f>IF(N256="sníž. přenesená",J256,0)</f>
        <v>0</v>
      </c>
      <c r="BI256" s="156">
        <f>IF(N256="nulová",J256,0)</f>
        <v>0</v>
      </c>
      <c r="BJ256" s="16" t="s">
        <v>8</v>
      </c>
      <c r="BK256" s="156">
        <f>ROUND(I256*H256,0)</f>
        <v>0</v>
      </c>
      <c r="BL256" s="16" t="s">
        <v>262</v>
      </c>
      <c r="BM256" s="155" t="s">
        <v>388</v>
      </c>
    </row>
    <row r="257" spans="1:65" s="13" customFormat="1">
      <c r="B257" s="157"/>
      <c r="D257" s="158" t="s">
        <v>182</v>
      </c>
      <c r="E257" s="159" t="s">
        <v>1</v>
      </c>
      <c r="F257" s="160" t="s">
        <v>115</v>
      </c>
      <c r="H257" s="161">
        <v>5.7380000000000004</v>
      </c>
      <c r="I257" s="162"/>
      <c r="L257" s="157"/>
      <c r="M257" s="163"/>
      <c r="N257" s="164"/>
      <c r="O257" s="164"/>
      <c r="P257" s="164"/>
      <c r="Q257" s="164"/>
      <c r="R257" s="164"/>
      <c r="S257" s="164"/>
      <c r="T257" s="165"/>
      <c r="AT257" s="159" t="s">
        <v>182</v>
      </c>
      <c r="AU257" s="159" t="s">
        <v>85</v>
      </c>
      <c r="AV257" s="13" t="s">
        <v>85</v>
      </c>
      <c r="AW257" s="13" t="s">
        <v>33</v>
      </c>
      <c r="AX257" s="13" t="s">
        <v>8</v>
      </c>
      <c r="AY257" s="159" t="s">
        <v>174</v>
      </c>
    </row>
    <row r="258" spans="1:65" s="2" customFormat="1" ht="24.2" customHeight="1">
      <c r="A258" s="31"/>
      <c r="B258" s="143"/>
      <c r="C258" s="174" t="s">
        <v>389</v>
      </c>
      <c r="D258" s="174" t="s">
        <v>329</v>
      </c>
      <c r="E258" s="175" t="s">
        <v>390</v>
      </c>
      <c r="F258" s="176" t="s">
        <v>391</v>
      </c>
      <c r="G258" s="177" t="s">
        <v>179</v>
      </c>
      <c r="H258" s="178">
        <v>6.3120000000000003</v>
      </c>
      <c r="I258" s="179"/>
      <c r="J258" s="180">
        <f>ROUND(I258*H258,0)</f>
        <v>0</v>
      </c>
      <c r="K258" s="176" t="s">
        <v>180</v>
      </c>
      <c r="L258" s="181"/>
      <c r="M258" s="182" t="s">
        <v>1</v>
      </c>
      <c r="N258" s="183" t="s">
        <v>42</v>
      </c>
      <c r="O258" s="57"/>
      <c r="P258" s="153">
        <f>O258*H258</f>
        <v>0</v>
      </c>
      <c r="Q258" s="153">
        <v>1.7000000000000001E-4</v>
      </c>
      <c r="R258" s="153">
        <f>Q258*H258</f>
        <v>1.0730400000000001E-3</v>
      </c>
      <c r="S258" s="153">
        <v>0</v>
      </c>
      <c r="T258" s="154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5" t="s">
        <v>332</v>
      </c>
      <c r="AT258" s="155" t="s">
        <v>329</v>
      </c>
      <c r="AU258" s="155" t="s">
        <v>85</v>
      </c>
      <c r="AY258" s="16" t="s">
        <v>174</v>
      </c>
      <c r="BE258" s="156">
        <f>IF(N258="základní",J258,0)</f>
        <v>0</v>
      </c>
      <c r="BF258" s="156">
        <f>IF(N258="snížená",J258,0)</f>
        <v>0</v>
      </c>
      <c r="BG258" s="156">
        <f>IF(N258="zákl. přenesená",J258,0)</f>
        <v>0</v>
      </c>
      <c r="BH258" s="156">
        <f>IF(N258="sníž. přenesená",J258,0)</f>
        <v>0</v>
      </c>
      <c r="BI258" s="156">
        <f>IF(N258="nulová",J258,0)</f>
        <v>0</v>
      </c>
      <c r="BJ258" s="16" t="s">
        <v>8</v>
      </c>
      <c r="BK258" s="156">
        <f>ROUND(I258*H258,0)</f>
        <v>0</v>
      </c>
      <c r="BL258" s="16" t="s">
        <v>262</v>
      </c>
      <c r="BM258" s="155" t="s">
        <v>392</v>
      </c>
    </row>
    <row r="259" spans="1:65" s="13" customFormat="1">
      <c r="B259" s="157"/>
      <c r="D259" s="158" t="s">
        <v>182</v>
      </c>
      <c r="E259" s="159" t="s">
        <v>1</v>
      </c>
      <c r="F259" s="160" t="s">
        <v>393</v>
      </c>
      <c r="H259" s="161">
        <v>6.3120000000000003</v>
      </c>
      <c r="I259" s="162"/>
      <c r="L259" s="157"/>
      <c r="M259" s="163"/>
      <c r="N259" s="164"/>
      <c r="O259" s="164"/>
      <c r="P259" s="164"/>
      <c r="Q259" s="164"/>
      <c r="R259" s="164"/>
      <c r="S259" s="164"/>
      <c r="T259" s="165"/>
      <c r="AT259" s="159" t="s">
        <v>182</v>
      </c>
      <c r="AU259" s="159" t="s">
        <v>85</v>
      </c>
      <c r="AV259" s="13" t="s">
        <v>85</v>
      </c>
      <c r="AW259" s="13" t="s">
        <v>33</v>
      </c>
      <c r="AX259" s="13" t="s">
        <v>8</v>
      </c>
      <c r="AY259" s="159" t="s">
        <v>174</v>
      </c>
    </row>
    <row r="260" spans="1:65" s="2" customFormat="1" ht="14.45" customHeight="1">
      <c r="A260" s="31"/>
      <c r="B260" s="143"/>
      <c r="C260" s="144" t="s">
        <v>394</v>
      </c>
      <c r="D260" s="144" t="s">
        <v>176</v>
      </c>
      <c r="E260" s="145" t="s">
        <v>395</v>
      </c>
      <c r="F260" s="146" t="s">
        <v>396</v>
      </c>
      <c r="G260" s="147" t="s">
        <v>179</v>
      </c>
      <c r="H260" s="148">
        <v>5.7380000000000004</v>
      </c>
      <c r="I260" s="149"/>
      <c r="J260" s="150">
        <f>ROUND(I260*H260,0)</f>
        <v>0</v>
      </c>
      <c r="K260" s="146" t="s">
        <v>180</v>
      </c>
      <c r="L260" s="32"/>
      <c r="M260" s="151" t="s">
        <v>1</v>
      </c>
      <c r="N260" s="152" t="s">
        <v>42</v>
      </c>
      <c r="O260" s="57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5" t="s">
        <v>262</v>
      </c>
      <c r="AT260" s="155" t="s">
        <v>176</v>
      </c>
      <c r="AU260" s="155" t="s">
        <v>85</v>
      </c>
      <c r="AY260" s="16" t="s">
        <v>174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6" t="s">
        <v>8</v>
      </c>
      <c r="BK260" s="156">
        <f>ROUND(I260*H260,0)</f>
        <v>0</v>
      </c>
      <c r="BL260" s="16" t="s">
        <v>262</v>
      </c>
      <c r="BM260" s="155" t="s">
        <v>397</v>
      </c>
    </row>
    <row r="261" spans="1:65" s="13" customFormat="1">
      <c r="B261" s="157"/>
      <c r="D261" s="158" t="s">
        <v>182</v>
      </c>
      <c r="E261" s="159" t="s">
        <v>1</v>
      </c>
      <c r="F261" s="160" t="s">
        <v>115</v>
      </c>
      <c r="H261" s="161">
        <v>5.7380000000000004</v>
      </c>
      <c r="I261" s="162"/>
      <c r="L261" s="157"/>
      <c r="M261" s="163"/>
      <c r="N261" s="164"/>
      <c r="O261" s="164"/>
      <c r="P261" s="164"/>
      <c r="Q261" s="164"/>
      <c r="R261" s="164"/>
      <c r="S261" s="164"/>
      <c r="T261" s="165"/>
      <c r="AT261" s="159" t="s">
        <v>182</v>
      </c>
      <c r="AU261" s="159" t="s">
        <v>85</v>
      </c>
      <c r="AV261" s="13" t="s">
        <v>85</v>
      </c>
      <c r="AW261" s="13" t="s">
        <v>33</v>
      </c>
      <c r="AX261" s="13" t="s">
        <v>8</v>
      </c>
      <c r="AY261" s="159" t="s">
        <v>174</v>
      </c>
    </row>
    <row r="262" spans="1:65" s="2" customFormat="1" ht="24.2" customHeight="1">
      <c r="A262" s="31"/>
      <c r="B262" s="143"/>
      <c r="C262" s="174" t="s">
        <v>398</v>
      </c>
      <c r="D262" s="174" t="s">
        <v>329</v>
      </c>
      <c r="E262" s="175" t="s">
        <v>399</v>
      </c>
      <c r="F262" s="176" t="s">
        <v>400</v>
      </c>
      <c r="G262" s="177" t="s">
        <v>179</v>
      </c>
      <c r="H262" s="178">
        <v>5.8529999999999998</v>
      </c>
      <c r="I262" s="179"/>
      <c r="J262" s="180">
        <f>ROUND(I262*H262,0)</f>
        <v>0</v>
      </c>
      <c r="K262" s="176" t="s">
        <v>180</v>
      </c>
      <c r="L262" s="181"/>
      <c r="M262" s="182" t="s">
        <v>1</v>
      </c>
      <c r="N262" s="183" t="s">
        <v>42</v>
      </c>
      <c r="O262" s="57"/>
      <c r="P262" s="153">
        <f>O262*H262</f>
        <v>0</v>
      </c>
      <c r="Q262" s="153">
        <v>5.0000000000000001E-3</v>
      </c>
      <c r="R262" s="153">
        <f>Q262*H262</f>
        <v>2.9264999999999999E-2</v>
      </c>
      <c r="S262" s="153">
        <v>0</v>
      </c>
      <c r="T262" s="154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55" t="s">
        <v>332</v>
      </c>
      <c r="AT262" s="155" t="s">
        <v>329</v>
      </c>
      <c r="AU262" s="155" t="s">
        <v>85</v>
      </c>
      <c r="AY262" s="16" t="s">
        <v>174</v>
      </c>
      <c r="BE262" s="156">
        <f>IF(N262="základní",J262,0)</f>
        <v>0</v>
      </c>
      <c r="BF262" s="156">
        <f>IF(N262="snížená",J262,0)</f>
        <v>0</v>
      </c>
      <c r="BG262" s="156">
        <f>IF(N262="zákl. přenesená",J262,0)</f>
        <v>0</v>
      </c>
      <c r="BH262" s="156">
        <f>IF(N262="sníž. přenesená",J262,0)</f>
        <v>0</v>
      </c>
      <c r="BI262" s="156">
        <f>IF(N262="nulová",J262,0)</f>
        <v>0</v>
      </c>
      <c r="BJ262" s="16" t="s">
        <v>8</v>
      </c>
      <c r="BK262" s="156">
        <f>ROUND(I262*H262,0)</f>
        <v>0</v>
      </c>
      <c r="BL262" s="16" t="s">
        <v>262</v>
      </c>
      <c r="BM262" s="155" t="s">
        <v>401</v>
      </c>
    </row>
    <row r="263" spans="1:65" s="13" customFormat="1">
      <c r="B263" s="157"/>
      <c r="D263" s="158" t="s">
        <v>182</v>
      </c>
      <c r="E263" s="159" t="s">
        <v>1</v>
      </c>
      <c r="F263" s="160" t="s">
        <v>402</v>
      </c>
      <c r="H263" s="161">
        <v>5.8529999999999998</v>
      </c>
      <c r="I263" s="162"/>
      <c r="L263" s="157"/>
      <c r="M263" s="163"/>
      <c r="N263" s="164"/>
      <c r="O263" s="164"/>
      <c r="P263" s="164"/>
      <c r="Q263" s="164"/>
      <c r="R263" s="164"/>
      <c r="S263" s="164"/>
      <c r="T263" s="165"/>
      <c r="AT263" s="159" t="s">
        <v>182</v>
      </c>
      <c r="AU263" s="159" t="s">
        <v>85</v>
      </c>
      <c r="AV263" s="13" t="s">
        <v>85</v>
      </c>
      <c r="AW263" s="13" t="s">
        <v>33</v>
      </c>
      <c r="AX263" s="13" t="s">
        <v>8</v>
      </c>
      <c r="AY263" s="159" t="s">
        <v>174</v>
      </c>
    </row>
    <row r="264" spans="1:65" s="2" customFormat="1" ht="24.2" customHeight="1">
      <c r="A264" s="31"/>
      <c r="B264" s="143"/>
      <c r="C264" s="144" t="s">
        <v>403</v>
      </c>
      <c r="D264" s="144" t="s">
        <v>176</v>
      </c>
      <c r="E264" s="145" t="s">
        <v>404</v>
      </c>
      <c r="F264" s="146" t="s">
        <v>405</v>
      </c>
      <c r="G264" s="147" t="s">
        <v>179</v>
      </c>
      <c r="H264" s="148">
        <v>5.7380000000000004</v>
      </c>
      <c r="I264" s="149"/>
      <c r="J264" s="150">
        <f>ROUND(I264*H264,0)</f>
        <v>0</v>
      </c>
      <c r="K264" s="146" t="s">
        <v>180</v>
      </c>
      <c r="L264" s="32"/>
      <c r="M264" s="151" t="s">
        <v>1</v>
      </c>
      <c r="N264" s="152" t="s">
        <v>42</v>
      </c>
      <c r="O264" s="57"/>
      <c r="P264" s="153">
        <f>O264*H264</f>
        <v>0</v>
      </c>
      <c r="Q264" s="153">
        <v>1.41364E-2</v>
      </c>
      <c r="R264" s="153">
        <f>Q264*H264</f>
        <v>8.1114663200000006E-2</v>
      </c>
      <c r="S264" s="153">
        <v>0</v>
      </c>
      <c r="T264" s="154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55" t="s">
        <v>262</v>
      </c>
      <c r="AT264" s="155" t="s">
        <v>176</v>
      </c>
      <c r="AU264" s="155" t="s">
        <v>85</v>
      </c>
      <c r="AY264" s="16" t="s">
        <v>174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6" t="s">
        <v>8</v>
      </c>
      <c r="BK264" s="156">
        <f>ROUND(I264*H264,0)</f>
        <v>0</v>
      </c>
      <c r="BL264" s="16" t="s">
        <v>262</v>
      </c>
      <c r="BM264" s="155" t="s">
        <v>406</v>
      </c>
    </row>
    <row r="265" spans="1:65" s="13" customFormat="1">
      <c r="B265" s="157"/>
      <c r="D265" s="158" t="s">
        <v>182</v>
      </c>
      <c r="E265" s="159" t="s">
        <v>1</v>
      </c>
      <c r="F265" s="160" t="s">
        <v>407</v>
      </c>
      <c r="H265" s="161">
        <v>1.1000000000000001</v>
      </c>
      <c r="I265" s="162"/>
      <c r="L265" s="157"/>
      <c r="M265" s="163"/>
      <c r="N265" s="164"/>
      <c r="O265" s="164"/>
      <c r="P265" s="164"/>
      <c r="Q265" s="164"/>
      <c r="R265" s="164"/>
      <c r="S265" s="164"/>
      <c r="T265" s="165"/>
      <c r="AT265" s="159" t="s">
        <v>182</v>
      </c>
      <c r="AU265" s="159" t="s">
        <v>85</v>
      </c>
      <c r="AV265" s="13" t="s">
        <v>85</v>
      </c>
      <c r="AW265" s="13" t="s">
        <v>33</v>
      </c>
      <c r="AX265" s="13" t="s">
        <v>77</v>
      </c>
      <c r="AY265" s="159" t="s">
        <v>174</v>
      </c>
    </row>
    <row r="266" spans="1:65" s="13" customFormat="1">
      <c r="B266" s="157"/>
      <c r="D266" s="158" t="s">
        <v>182</v>
      </c>
      <c r="E266" s="159" t="s">
        <v>1</v>
      </c>
      <c r="F266" s="160" t="s">
        <v>408</v>
      </c>
      <c r="H266" s="161">
        <v>3.2770000000000001</v>
      </c>
      <c r="I266" s="162"/>
      <c r="L266" s="157"/>
      <c r="M266" s="163"/>
      <c r="N266" s="164"/>
      <c r="O266" s="164"/>
      <c r="P266" s="164"/>
      <c r="Q266" s="164"/>
      <c r="R266" s="164"/>
      <c r="S266" s="164"/>
      <c r="T266" s="165"/>
      <c r="AT266" s="159" t="s">
        <v>182</v>
      </c>
      <c r="AU266" s="159" t="s">
        <v>85</v>
      </c>
      <c r="AV266" s="13" t="s">
        <v>85</v>
      </c>
      <c r="AW266" s="13" t="s">
        <v>33</v>
      </c>
      <c r="AX266" s="13" t="s">
        <v>77</v>
      </c>
      <c r="AY266" s="159" t="s">
        <v>174</v>
      </c>
    </row>
    <row r="267" spans="1:65" s="13" customFormat="1">
      <c r="B267" s="157"/>
      <c r="D267" s="158" t="s">
        <v>182</v>
      </c>
      <c r="E267" s="159" t="s">
        <v>1</v>
      </c>
      <c r="F267" s="160" t="s">
        <v>409</v>
      </c>
      <c r="H267" s="161">
        <v>1.361</v>
      </c>
      <c r="I267" s="162"/>
      <c r="L267" s="157"/>
      <c r="M267" s="163"/>
      <c r="N267" s="164"/>
      <c r="O267" s="164"/>
      <c r="P267" s="164"/>
      <c r="Q267" s="164"/>
      <c r="R267" s="164"/>
      <c r="S267" s="164"/>
      <c r="T267" s="165"/>
      <c r="AT267" s="159" t="s">
        <v>182</v>
      </c>
      <c r="AU267" s="159" t="s">
        <v>85</v>
      </c>
      <c r="AV267" s="13" t="s">
        <v>85</v>
      </c>
      <c r="AW267" s="13" t="s">
        <v>33</v>
      </c>
      <c r="AX267" s="13" t="s">
        <v>77</v>
      </c>
      <c r="AY267" s="159" t="s">
        <v>174</v>
      </c>
    </row>
    <row r="268" spans="1:65" s="14" customFormat="1">
      <c r="B268" s="166"/>
      <c r="D268" s="158" t="s">
        <v>182</v>
      </c>
      <c r="E268" s="167" t="s">
        <v>115</v>
      </c>
      <c r="F268" s="168" t="s">
        <v>184</v>
      </c>
      <c r="H268" s="169">
        <v>5.7380000000000004</v>
      </c>
      <c r="I268" s="170"/>
      <c r="L268" s="166"/>
      <c r="M268" s="171"/>
      <c r="N268" s="172"/>
      <c r="O268" s="172"/>
      <c r="P268" s="172"/>
      <c r="Q268" s="172"/>
      <c r="R268" s="172"/>
      <c r="S268" s="172"/>
      <c r="T268" s="173"/>
      <c r="AT268" s="167" t="s">
        <v>182</v>
      </c>
      <c r="AU268" s="167" t="s">
        <v>85</v>
      </c>
      <c r="AV268" s="14" t="s">
        <v>87</v>
      </c>
      <c r="AW268" s="14" t="s">
        <v>33</v>
      </c>
      <c r="AX268" s="14" t="s">
        <v>8</v>
      </c>
      <c r="AY268" s="167" t="s">
        <v>174</v>
      </c>
    </row>
    <row r="269" spans="1:65" s="2" customFormat="1" ht="14.45" customHeight="1">
      <c r="A269" s="31"/>
      <c r="B269" s="143"/>
      <c r="C269" s="144" t="s">
        <v>410</v>
      </c>
      <c r="D269" s="144" t="s">
        <v>176</v>
      </c>
      <c r="E269" s="145" t="s">
        <v>411</v>
      </c>
      <c r="F269" s="146" t="s">
        <v>412</v>
      </c>
      <c r="G269" s="147" t="s">
        <v>179</v>
      </c>
      <c r="H269" s="148">
        <v>5.7380000000000004</v>
      </c>
      <c r="I269" s="149"/>
      <c r="J269" s="150">
        <f>ROUND(I269*H269,0)</f>
        <v>0</v>
      </c>
      <c r="K269" s="146" t="s">
        <v>180</v>
      </c>
      <c r="L269" s="32"/>
      <c r="M269" s="151" t="s">
        <v>1</v>
      </c>
      <c r="N269" s="152" t="s">
        <v>42</v>
      </c>
      <c r="O269" s="57"/>
      <c r="P269" s="153">
        <f>O269*H269</f>
        <v>0</v>
      </c>
      <c r="Q269" s="153">
        <v>1E-4</v>
      </c>
      <c r="R269" s="153">
        <f>Q269*H269</f>
        <v>5.7380000000000007E-4</v>
      </c>
      <c r="S269" s="153">
        <v>0</v>
      </c>
      <c r="T269" s="154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5" t="s">
        <v>262</v>
      </c>
      <c r="AT269" s="155" t="s">
        <v>176</v>
      </c>
      <c r="AU269" s="155" t="s">
        <v>85</v>
      </c>
      <c r="AY269" s="16" t="s">
        <v>174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6" t="s">
        <v>8</v>
      </c>
      <c r="BK269" s="156">
        <f>ROUND(I269*H269,0)</f>
        <v>0</v>
      </c>
      <c r="BL269" s="16" t="s">
        <v>262</v>
      </c>
      <c r="BM269" s="155" t="s">
        <v>413</v>
      </c>
    </row>
    <row r="270" spans="1:65" s="13" customFormat="1">
      <c r="B270" s="157"/>
      <c r="D270" s="158" t="s">
        <v>182</v>
      </c>
      <c r="E270" s="159" t="s">
        <v>1</v>
      </c>
      <c r="F270" s="160" t="s">
        <v>115</v>
      </c>
      <c r="H270" s="161">
        <v>5.7380000000000004</v>
      </c>
      <c r="I270" s="162"/>
      <c r="L270" s="157"/>
      <c r="M270" s="163"/>
      <c r="N270" s="164"/>
      <c r="O270" s="164"/>
      <c r="P270" s="164"/>
      <c r="Q270" s="164"/>
      <c r="R270" s="164"/>
      <c r="S270" s="164"/>
      <c r="T270" s="165"/>
      <c r="AT270" s="159" t="s">
        <v>182</v>
      </c>
      <c r="AU270" s="159" t="s">
        <v>85</v>
      </c>
      <c r="AV270" s="13" t="s">
        <v>85</v>
      </c>
      <c r="AW270" s="13" t="s">
        <v>33</v>
      </c>
      <c r="AX270" s="13" t="s">
        <v>8</v>
      </c>
      <c r="AY270" s="159" t="s">
        <v>174</v>
      </c>
    </row>
    <row r="271" spans="1:65" s="2" customFormat="1" ht="24.2" customHeight="1">
      <c r="A271" s="31"/>
      <c r="B271" s="143"/>
      <c r="C271" s="144" t="s">
        <v>414</v>
      </c>
      <c r="D271" s="144" t="s">
        <v>176</v>
      </c>
      <c r="E271" s="145" t="s">
        <v>415</v>
      </c>
      <c r="F271" s="146" t="s">
        <v>416</v>
      </c>
      <c r="G271" s="147" t="s">
        <v>179</v>
      </c>
      <c r="H271" s="148">
        <v>27.757999999999999</v>
      </c>
      <c r="I271" s="149"/>
      <c r="J271" s="150">
        <f>ROUND(I271*H271,0)</f>
        <v>0</v>
      </c>
      <c r="K271" s="146" t="s">
        <v>180</v>
      </c>
      <c r="L271" s="32"/>
      <c r="M271" s="151" t="s">
        <v>1</v>
      </c>
      <c r="N271" s="152" t="s">
        <v>42</v>
      </c>
      <c r="O271" s="57"/>
      <c r="P271" s="153">
        <f>O271*H271</f>
        <v>0</v>
      </c>
      <c r="Q271" s="153">
        <v>1.384872E-2</v>
      </c>
      <c r="R271" s="153">
        <f>Q271*H271</f>
        <v>0.38441276975999999</v>
      </c>
      <c r="S271" s="153">
        <v>0</v>
      </c>
      <c r="T271" s="154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5" t="s">
        <v>262</v>
      </c>
      <c r="AT271" s="155" t="s">
        <v>176</v>
      </c>
      <c r="AU271" s="155" t="s">
        <v>85</v>
      </c>
      <c r="AY271" s="16" t="s">
        <v>174</v>
      </c>
      <c r="BE271" s="156">
        <f>IF(N271="základní",J271,0)</f>
        <v>0</v>
      </c>
      <c r="BF271" s="156">
        <f>IF(N271="snížená",J271,0)</f>
        <v>0</v>
      </c>
      <c r="BG271" s="156">
        <f>IF(N271="zákl. přenesená",J271,0)</f>
        <v>0</v>
      </c>
      <c r="BH271" s="156">
        <f>IF(N271="sníž. přenesená",J271,0)</f>
        <v>0</v>
      </c>
      <c r="BI271" s="156">
        <f>IF(N271="nulová",J271,0)</f>
        <v>0</v>
      </c>
      <c r="BJ271" s="16" t="s">
        <v>8</v>
      </c>
      <c r="BK271" s="156">
        <f>ROUND(I271*H271,0)</f>
        <v>0</v>
      </c>
      <c r="BL271" s="16" t="s">
        <v>262</v>
      </c>
      <c r="BM271" s="155" t="s">
        <v>417</v>
      </c>
    </row>
    <row r="272" spans="1:65" s="13" customFormat="1">
      <c r="B272" s="157"/>
      <c r="D272" s="158" t="s">
        <v>182</v>
      </c>
      <c r="E272" s="159" t="s">
        <v>1</v>
      </c>
      <c r="F272" s="160" t="s">
        <v>418</v>
      </c>
      <c r="H272" s="161">
        <v>7.5919999999999996</v>
      </c>
      <c r="I272" s="162"/>
      <c r="L272" s="157"/>
      <c r="M272" s="163"/>
      <c r="N272" s="164"/>
      <c r="O272" s="164"/>
      <c r="P272" s="164"/>
      <c r="Q272" s="164"/>
      <c r="R272" s="164"/>
      <c r="S272" s="164"/>
      <c r="T272" s="165"/>
      <c r="AT272" s="159" t="s">
        <v>182</v>
      </c>
      <c r="AU272" s="159" t="s">
        <v>85</v>
      </c>
      <c r="AV272" s="13" t="s">
        <v>85</v>
      </c>
      <c r="AW272" s="13" t="s">
        <v>33</v>
      </c>
      <c r="AX272" s="13" t="s">
        <v>77</v>
      </c>
      <c r="AY272" s="159" t="s">
        <v>174</v>
      </c>
    </row>
    <row r="273" spans="1:65" s="13" customFormat="1">
      <c r="B273" s="157"/>
      <c r="D273" s="158" t="s">
        <v>182</v>
      </c>
      <c r="E273" s="159" t="s">
        <v>1</v>
      </c>
      <c r="F273" s="160" t="s">
        <v>419</v>
      </c>
      <c r="H273" s="161">
        <v>7.5659999999999998</v>
      </c>
      <c r="I273" s="162"/>
      <c r="L273" s="157"/>
      <c r="M273" s="163"/>
      <c r="N273" s="164"/>
      <c r="O273" s="164"/>
      <c r="P273" s="164"/>
      <c r="Q273" s="164"/>
      <c r="R273" s="164"/>
      <c r="S273" s="164"/>
      <c r="T273" s="165"/>
      <c r="AT273" s="159" t="s">
        <v>182</v>
      </c>
      <c r="AU273" s="159" t="s">
        <v>85</v>
      </c>
      <c r="AV273" s="13" t="s">
        <v>85</v>
      </c>
      <c r="AW273" s="13" t="s">
        <v>33</v>
      </c>
      <c r="AX273" s="13" t="s">
        <v>77</v>
      </c>
      <c r="AY273" s="159" t="s">
        <v>174</v>
      </c>
    </row>
    <row r="274" spans="1:65" s="13" customFormat="1">
      <c r="B274" s="157"/>
      <c r="D274" s="158" t="s">
        <v>182</v>
      </c>
      <c r="E274" s="159" t="s">
        <v>1</v>
      </c>
      <c r="F274" s="160" t="s">
        <v>420</v>
      </c>
      <c r="H274" s="161">
        <v>12.6</v>
      </c>
      <c r="I274" s="162"/>
      <c r="L274" s="157"/>
      <c r="M274" s="163"/>
      <c r="N274" s="164"/>
      <c r="O274" s="164"/>
      <c r="P274" s="164"/>
      <c r="Q274" s="164"/>
      <c r="R274" s="164"/>
      <c r="S274" s="164"/>
      <c r="T274" s="165"/>
      <c r="AT274" s="159" t="s">
        <v>182</v>
      </c>
      <c r="AU274" s="159" t="s">
        <v>85</v>
      </c>
      <c r="AV274" s="13" t="s">
        <v>85</v>
      </c>
      <c r="AW274" s="13" t="s">
        <v>33</v>
      </c>
      <c r="AX274" s="13" t="s">
        <v>77</v>
      </c>
      <c r="AY274" s="159" t="s">
        <v>174</v>
      </c>
    </row>
    <row r="275" spans="1:65" s="14" customFormat="1">
      <c r="B275" s="166"/>
      <c r="D275" s="158" t="s">
        <v>182</v>
      </c>
      <c r="E275" s="167" t="s">
        <v>119</v>
      </c>
      <c r="F275" s="168" t="s">
        <v>421</v>
      </c>
      <c r="H275" s="169">
        <v>27.757999999999999</v>
      </c>
      <c r="I275" s="170"/>
      <c r="L275" s="166"/>
      <c r="M275" s="171"/>
      <c r="N275" s="172"/>
      <c r="O275" s="172"/>
      <c r="P275" s="172"/>
      <c r="Q275" s="172"/>
      <c r="R275" s="172"/>
      <c r="S275" s="172"/>
      <c r="T275" s="173"/>
      <c r="AT275" s="167" t="s">
        <v>182</v>
      </c>
      <c r="AU275" s="167" t="s">
        <v>85</v>
      </c>
      <c r="AV275" s="14" t="s">
        <v>87</v>
      </c>
      <c r="AW275" s="14" t="s">
        <v>33</v>
      </c>
      <c r="AX275" s="14" t="s">
        <v>8</v>
      </c>
      <c r="AY275" s="167" t="s">
        <v>174</v>
      </c>
    </row>
    <row r="276" spans="1:65" s="2" customFormat="1" ht="14.45" customHeight="1">
      <c r="A276" s="31"/>
      <c r="B276" s="143"/>
      <c r="C276" s="144" t="s">
        <v>422</v>
      </c>
      <c r="D276" s="144" t="s">
        <v>176</v>
      </c>
      <c r="E276" s="145" t="s">
        <v>423</v>
      </c>
      <c r="F276" s="146" t="s">
        <v>424</v>
      </c>
      <c r="G276" s="147" t="s">
        <v>179</v>
      </c>
      <c r="H276" s="148">
        <v>27.757999999999999</v>
      </c>
      <c r="I276" s="149"/>
      <c r="J276" s="150">
        <f>ROUND(I276*H276,0)</f>
        <v>0</v>
      </c>
      <c r="K276" s="146" t="s">
        <v>180</v>
      </c>
      <c r="L276" s="32"/>
      <c r="M276" s="151" t="s">
        <v>1</v>
      </c>
      <c r="N276" s="152" t="s">
        <v>42</v>
      </c>
      <c r="O276" s="57"/>
      <c r="P276" s="153">
        <f>O276*H276</f>
        <v>0</v>
      </c>
      <c r="Q276" s="153">
        <v>1E-4</v>
      </c>
      <c r="R276" s="153">
        <f>Q276*H276</f>
        <v>2.7758000000000001E-3</v>
      </c>
      <c r="S276" s="153">
        <v>0</v>
      </c>
      <c r="T276" s="154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55" t="s">
        <v>262</v>
      </c>
      <c r="AT276" s="155" t="s">
        <v>176</v>
      </c>
      <c r="AU276" s="155" t="s">
        <v>85</v>
      </c>
      <c r="AY276" s="16" t="s">
        <v>174</v>
      </c>
      <c r="BE276" s="156">
        <f>IF(N276="základní",J276,0)</f>
        <v>0</v>
      </c>
      <c r="BF276" s="156">
        <f>IF(N276="snížená",J276,0)</f>
        <v>0</v>
      </c>
      <c r="BG276" s="156">
        <f>IF(N276="zákl. přenesená",J276,0)</f>
        <v>0</v>
      </c>
      <c r="BH276" s="156">
        <f>IF(N276="sníž. přenesená",J276,0)</f>
        <v>0</v>
      </c>
      <c r="BI276" s="156">
        <f>IF(N276="nulová",J276,0)</f>
        <v>0</v>
      </c>
      <c r="BJ276" s="16" t="s">
        <v>8</v>
      </c>
      <c r="BK276" s="156">
        <f>ROUND(I276*H276,0)</f>
        <v>0</v>
      </c>
      <c r="BL276" s="16" t="s">
        <v>262</v>
      </c>
      <c r="BM276" s="155" t="s">
        <v>425</v>
      </c>
    </row>
    <row r="277" spans="1:65" s="13" customFormat="1">
      <c r="B277" s="157"/>
      <c r="D277" s="158" t="s">
        <v>182</v>
      </c>
      <c r="E277" s="159" t="s">
        <v>1</v>
      </c>
      <c r="F277" s="160" t="s">
        <v>119</v>
      </c>
      <c r="H277" s="161">
        <v>27.757999999999999</v>
      </c>
      <c r="I277" s="162"/>
      <c r="L277" s="157"/>
      <c r="M277" s="163"/>
      <c r="N277" s="164"/>
      <c r="O277" s="164"/>
      <c r="P277" s="164"/>
      <c r="Q277" s="164"/>
      <c r="R277" s="164"/>
      <c r="S277" s="164"/>
      <c r="T277" s="165"/>
      <c r="AT277" s="159" t="s">
        <v>182</v>
      </c>
      <c r="AU277" s="159" t="s">
        <v>85</v>
      </c>
      <c r="AV277" s="13" t="s">
        <v>85</v>
      </c>
      <c r="AW277" s="13" t="s">
        <v>33</v>
      </c>
      <c r="AX277" s="13" t="s">
        <v>8</v>
      </c>
      <c r="AY277" s="159" t="s">
        <v>174</v>
      </c>
    </row>
    <row r="278" spans="1:65" s="2" customFormat="1" ht="14.45" customHeight="1">
      <c r="A278" s="31"/>
      <c r="B278" s="143"/>
      <c r="C278" s="144" t="s">
        <v>426</v>
      </c>
      <c r="D278" s="144" t="s">
        <v>176</v>
      </c>
      <c r="E278" s="145" t="s">
        <v>427</v>
      </c>
      <c r="F278" s="146" t="s">
        <v>428</v>
      </c>
      <c r="G278" s="147" t="s">
        <v>179</v>
      </c>
      <c r="H278" s="148">
        <v>27.757999999999999</v>
      </c>
      <c r="I278" s="149"/>
      <c r="J278" s="150">
        <f>ROUND(I278*H278,0)</f>
        <v>0</v>
      </c>
      <c r="K278" s="146" t="s">
        <v>180</v>
      </c>
      <c r="L278" s="32"/>
      <c r="M278" s="151" t="s">
        <v>1</v>
      </c>
      <c r="N278" s="152" t="s">
        <v>42</v>
      </c>
      <c r="O278" s="57"/>
      <c r="P278" s="153">
        <f>O278*H278</f>
        <v>0</v>
      </c>
      <c r="Q278" s="153">
        <v>0</v>
      </c>
      <c r="R278" s="153">
        <f>Q278*H278</f>
        <v>0</v>
      </c>
      <c r="S278" s="153">
        <v>0</v>
      </c>
      <c r="T278" s="154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5" t="s">
        <v>262</v>
      </c>
      <c r="AT278" s="155" t="s">
        <v>176</v>
      </c>
      <c r="AU278" s="155" t="s">
        <v>85</v>
      </c>
      <c r="AY278" s="16" t="s">
        <v>174</v>
      </c>
      <c r="BE278" s="156">
        <f>IF(N278="základní",J278,0)</f>
        <v>0</v>
      </c>
      <c r="BF278" s="156">
        <f>IF(N278="snížená",J278,0)</f>
        <v>0</v>
      </c>
      <c r="BG278" s="156">
        <f>IF(N278="zákl. přenesená",J278,0)</f>
        <v>0</v>
      </c>
      <c r="BH278" s="156">
        <f>IF(N278="sníž. přenesená",J278,0)</f>
        <v>0</v>
      </c>
      <c r="BI278" s="156">
        <f>IF(N278="nulová",J278,0)</f>
        <v>0</v>
      </c>
      <c r="BJ278" s="16" t="s">
        <v>8</v>
      </c>
      <c r="BK278" s="156">
        <f>ROUND(I278*H278,0)</f>
        <v>0</v>
      </c>
      <c r="BL278" s="16" t="s">
        <v>262</v>
      </c>
      <c r="BM278" s="155" t="s">
        <v>429</v>
      </c>
    </row>
    <row r="279" spans="1:65" s="13" customFormat="1">
      <c r="B279" s="157"/>
      <c r="D279" s="158" t="s">
        <v>182</v>
      </c>
      <c r="E279" s="159" t="s">
        <v>1</v>
      </c>
      <c r="F279" s="160" t="s">
        <v>119</v>
      </c>
      <c r="H279" s="161">
        <v>27.757999999999999</v>
      </c>
      <c r="I279" s="162"/>
      <c r="L279" s="157"/>
      <c r="M279" s="163"/>
      <c r="N279" s="164"/>
      <c r="O279" s="164"/>
      <c r="P279" s="164"/>
      <c r="Q279" s="164"/>
      <c r="R279" s="164"/>
      <c r="S279" s="164"/>
      <c r="T279" s="165"/>
      <c r="AT279" s="159" t="s">
        <v>182</v>
      </c>
      <c r="AU279" s="159" t="s">
        <v>85</v>
      </c>
      <c r="AV279" s="13" t="s">
        <v>85</v>
      </c>
      <c r="AW279" s="13" t="s">
        <v>33</v>
      </c>
      <c r="AX279" s="13" t="s">
        <v>8</v>
      </c>
      <c r="AY279" s="159" t="s">
        <v>174</v>
      </c>
    </row>
    <row r="280" spans="1:65" s="2" customFormat="1" ht="24.2" customHeight="1">
      <c r="A280" s="31"/>
      <c r="B280" s="143"/>
      <c r="C280" s="174" t="s">
        <v>430</v>
      </c>
      <c r="D280" s="174" t="s">
        <v>329</v>
      </c>
      <c r="E280" s="175" t="s">
        <v>390</v>
      </c>
      <c r="F280" s="176" t="s">
        <v>391</v>
      </c>
      <c r="G280" s="177" t="s">
        <v>179</v>
      </c>
      <c r="H280" s="178">
        <v>30.533999999999999</v>
      </c>
      <c r="I280" s="179"/>
      <c r="J280" s="180">
        <f>ROUND(I280*H280,0)</f>
        <v>0</v>
      </c>
      <c r="K280" s="176" t="s">
        <v>180</v>
      </c>
      <c r="L280" s="181"/>
      <c r="M280" s="182" t="s">
        <v>1</v>
      </c>
      <c r="N280" s="183" t="s">
        <v>42</v>
      </c>
      <c r="O280" s="57"/>
      <c r="P280" s="153">
        <f>O280*H280</f>
        <v>0</v>
      </c>
      <c r="Q280" s="153">
        <v>1.7000000000000001E-4</v>
      </c>
      <c r="R280" s="153">
        <f>Q280*H280</f>
        <v>5.1907799999999999E-3</v>
      </c>
      <c r="S280" s="153">
        <v>0</v>
      </c>
      <c r="T280" s="154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55" t="s">
        <v>332</v>
      </c>
      <c r="AT280" s="155" t="s">
        <v>329</v>
      </c>
      <c r="AU280" s="155" t="s">
        <v>85</v>
      </c>
      <c r="AY280" s="16" t="s">
        <v>174</v>
      </c>
      <c r="BE280" s="156">
        <f>IF(N280="základní",J280,0)</f>
        <v>0</v>
      </c>
      <c r="BF280" s="156">
        <f>IF(N280="snížená",J280,0)</f>
        <v>0</v>
      </c>
      <c r="BG280" s="156">
        <f>IF(N280="zákl. přenesená",J280,0)</f>
        <v>0</v>
      </c>
      <c r="BH280" s="156">
        <f>IF(N280="sníž. přenesená",J280,0)</f>
        <v>0</v>
      </c>
      <c r="BI280" s="156">
        <f>IF(N280="nulová",J280,0)</f>
        <v>0</v>
      </c>
      <c r="BJ280" s="16" t="s">
        <v>8</v>
      </c>
      <c r="BK280" s="156">
        <f>ROUND(I280*H280,0)</f>
        <v>0</v>
      </c>
      <c r="BL280" s="16" t="s">
        <v>262</v>
      </c>
      <c r="BM280" s="155" t="s">
        <v>431</v>
      </c>
    </row>
    <row r="281" spans="1:65" s="13" customFormat="1">
      <c r="B281" s="157"/>
      <c r="D281" s="158" t="s">
        <v>182</v>
      </c>
      <c r="E281" s="159" t="s">
        <v>1</v>
      </c>
      <c r="F281" s="160" t="s">
        <v>432</v>
      </c>
      <c r="H281" s="161">
        <v>30.533999999999999</v>
      </c>
      <c r="I281" s="162"/>
      <c r="L281" s="157"/>
      <c r="M281" s="163"/>
      <c r="N281" s="164"/>
      <c r="O281" s="164"/>
      <c r="P281" s="164"/>
      <c r="Q281" s="164"/>
      <c r="R281" s="164"/>
      <c r="S281" s="164"/>
      <c r="T281" s="165"/>
      <c r="AT281" s="159" t="s">
        <v>182</v>
      </c>
      <c r="AU281" s="159" t="s">
        <v>85</v>
      </c>
      <c r="AV281" s="13" t="s">
        <v>85</v>
      </c>
      <c r="AW281" s="13" t="s">
        <v>33</v>
      </c>
      <c r="AX281" s="13" t="s">
        <v>8</v>
      </c>
      <c r="AY281" s="159" t="s">
        <v>174</v>
      </c>
    </row>
    <row r="282" spans="1:65" s="2" customFormat="1" ht="14.45" customHeight="1">
      <c r="A282" s="31"/>
      <c r="B282" s="143"/>
      <c r="C282" s="144" t="s">
        <v>433</v>
      </c>
      <c r="D282" s="144" t="s">
        <v>176</v>
      </c>
      <c r="E282" s="145" t="s">
        <v>434</v>
      </c>
      <c r="F282" s="146" t="s">
        <v>435</v>
      </c>
      <c r="G282" s="147" t="s">
        <v>179</v>
      </c>
      <c r="H282" s="148">
        <v>55.515999999999998</v>
      </c>
      <c r="I282" s="149"/>
      <c r="J282" s="150">
        <f>ROUND(I282*H282,0)</f>
        <v>0</v>
      </c>
      <c r="K282" s="146" t="s">
        <v>180</v>
      </c>
      <c r="L282" s="32"/>
      <c r="M282" s="151" t="s">
        <v>1</v>
      </c>
      <c r="N282" s="152" t="s">
        <v>42</v>
      </c>
      <c r="O282" s="57"/>
      <c r="P282" s="153">
        <f>O282*H282</f>
        <v>0</v>
      </c>
      <c r="Q282" s="153">
        <v>0</v>
      </c>
      <c r="R282" s="153">
        <f>Q282*H282</f>
        <v>0</v>
      </c>
      <c r="S282" s="153">
        <v>0</v>
      </c>
      <c r="T282" s="154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5" t="s">
        <v>262</v>
      </c>
      <c r="AT282" s="155" t="s">
        <v>176</v>
      </c>
      <c r="AU282" s="155" t="s">
        <v>85</v>
      </c>
      <c r="AY282" s="16" t="s">
        <v>174</v>
      </c>
      <c r="BE282" s="156">
        <f>IF(N282="základní",J282,0)</f>
        <v>0</v>
      </c>
      <c r="BF282" s="156">
        <f>IF(N282="snížená",J282,0)</f>
        <v>0</v>
      </c>
      <c r="BG282" s="156">
        <f>IF(N282="zákl. přenesená",J282,0)</f>
        <v>0</v>
      </c>
      <c r="BH282" s="156">
        <f>IF(N282="sníž. přenesená",J282,0)</f>
        <v>0</v>
      </c>
      <c r="BI282" s="156">
        <f>IF(N282="nulová",J282,0)</f>
        <v>0</v>
      </c>
      <c r="BJ282" s="16" t="s">
        <v>8</v>
      </c>
      <c r="BK282" s="156">
        <f>ROUND(I282*H282,0)</f>
        <v>0</v>
      </c>
      <c r="BL282" s="16" t="s">
        <v>262</v>
      </c>
      <c r="BM282" s="155" t="s">
        <v>436</v>
      </c>
    </row>
    <row r="283" spans="1:65" s="13" customFormat="1">
      <c r="B283" s="157"/>
      <c r="D283" s="158" t="s">
        <v>182</v>
      </c>
      <c r="E283" s="159" t="s">
        <v>1</v>
      </c>
      <c r="F283" s="160" t="s">
        <v>437</v>
      </c>
      <c r="H283" s="161">
        <v>55.515999999999998</v>
      </c>
      <c r="I283" s="162"/>
      <c r="L283" s="157"/>
      <c r="M283" s="163"/>
      <c r="N283" s="164"/>
      <c r="O283" s="164"/>
      <c r="P283" s="164"/>
      <c r="Q283" s="164"/>
      <c r="R283" s="164"/>
      <c r="S283" s="164"/>
      <c r="T283" s="165"/>
      <c r="AT283" s="159" t="s">
        <v>182</v>
      </c>
      <c r="AU283" s="159" t="s">
        <v>85</v>
      </c>
      <c r="AV283" s="13" t="s">
        <v>85</v>
      </c>
      <c r="AW283" s="13" t="s">
        <v>33</v>
      </c>
      <c r="AX283" s="13" t="s">
        <v>8</v>
      </c>
      <c r="AY283" s="159" t="s">
        <v>174</v>
      </c>
    </row>
    <row r="284" spans="1:65" s="2" customFormat="1" ht="24.2" customHeight="1">
      <c r="A284" s="31"/>
      <c r="B284" s="143"/>
      <c r="C284" s="174" t="s">
        <v>438</v>
      </c>
      <c r="D284" s="174" t="s">
        <v>329</v>
      </c>
      <c r="E284" s="175" t="s">
        <v>439</v>
      </c>
      <c r="F284" s="176" t="s">
        <v>440</v>
      </c>
      <c r="G284" s="177" t="s">
        <v>179</v>
      </c>
      <c r="H284" s="178">
        <v>28.312999999999999</v>
      </c>
      <c r="I284" s="179"/>
      <c r="J284" s="180">
        <f>ROUND(I284*H284,0)</f>
        <v>0</v>
      </c>
      <c r="K284" s="176" t="s">
        <v>180</v>
      </c>
      <c r="L284" s="181"/>
      <c r="M284" s="182" t="s">
        <v>1</v>
      </c>
      <c r="N284" s="183" t="s">
        <v>42</v>
      </c>
      <c r="O284" s="57"/>
      <c r="P284" s="153">
        <f>O284*H284</f>
        <v>0</v>
      </c>
      <c r="Q284" s="153">
        <v>4.8999999999999998E-3</v>
      </c>
      <c r="R284" s="153">
        <f>Q284*H284</f>
        <v>0.13873369999999999</v>
      </c>
      <c r="S284" s="153">
        <v>0</v>
      </c>
      <c r="T284" s="154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55" t="s">
        <v>332</v>
      </c>
      <c r="AT284" s="155" t="s">
        <v>329</v>
      </c>
      <c r="AU284" s="155" t="s">
        <v>85</v>
      </c>
      <c r="AY284" s="16" t="s">
        <v>174</v>
      </c>
      <c r="BE284" s="156">
        <f>IF(N284="základní",J284,0)</f>
        <v>0</v>
      </c>
      <c r="BF284" s="156">
        <f>IF(N284="snížená",J284,0)</f>
        <v>0</v>
      </c>
      <c r="BG284" s="156">
        <f>IF(N284="zákl. přenesená",J284,0)</f>
        <v>0</v>
      </c>
      <c r="BH284" s="156">
        <f>IF(N284="sníž. přenesená",J284,0)</f>
        <v>0</v>
      </c>
      <c r="BI284" s="156">
        <f>IF(N284="nulová",J284,0)</f>
        <v>0</v>
      </c>
      <c r="BJ284" s="16" t="s">
        <v>8</v>
      </c>
      <c r="BK284" s="156">
        <f>ROUND(I284*H284,0)</f>
        <v>0</v>
      </c>
      <c r="BL284" s="16" t="s">
        <v>262</v>
      </c>
      <c r="BM284" s="155" t="s">
        <v>441</v>
      </c>
    </row>
    <row r="285" spans="1:65" s="13" customFormat="1">
      <c r="B285" s="157"/>
      <c r="D285" s="158" t="s">
        <v>182</v>
      </c>
      <c r="E285" s="159" t="s">
        <v>1</v>
      </c>
      <c r="F285" s="160" t="s">
        <v>442</v>
      </c>
      <c r="H285" s="161">
        <v>28.312999999999999</v>
      </c>
      <c r="I285" s="162"/>
      <c r="L285" s="157"/>
      <c r="M285" s="163"/>
      <c r="N285" s="164"/>
      <c r="O285" s="164"/>
      <c r="P285" s="164"/>
      <c r="Q285" s="164"/>
      <c r="R285" s="164"/>
      <c r="S285" s="164"/>
      <c r="T285" s="165"/>
      <c r="AT285" s="159" t="s">
        <v>182</v>
      </c>
      <c r="AU285" s="159" t="s">
        <v>85</v>
      </c>
      <c r="AV285" s="13" t="s">
        <v>85</v>
      </c>
      <c r="AW285" s="13" t="s">
        <v>33</v>
      </c>
      <c r="AX285" s="13" t="s">
        <v>8</v>
      </c>
      <c r="AY285" s="159" t="s">
        <v>174</v>
      </c>
    </row>
    <row r="286" spans="1:65" s="2" customFormat="1" ht="24.2" customHeight="1">
      <c r="A286" s="31"/>
      <c r="B286" s="143"/>
      <c r="C286" s="174" t="s">
        <v>443</v>
      </c>
      <c r="D286" s="174" t="s">
        <v>329</v>
      </c>
      <c r="E286" s="175" t="s">
        <v>330</v>
      </c>
      <c r="F286" s="176" t="s">
        <v>331</v>
      </c>
      <c r="G286" s="177" t="s">
        <v>179</v>
      </c>
      <c r="H286" s="178">
        <v>28.312999999999999</v>
      </c>
      <c r="I286" s="179"/>
      <c r="J286" s="180">
        <f>ROUND(I286*H286,0)</f>
        <v>0</v>
      </c>
      <c r="K286" s="176" t="s">
        <v>180</v>
      </c>
      <c r="L286" s="181"/>
      <c r="M286" s="182" t="s">
        <v>1</v>
      </c>
      <c r="N286" s="183" t="s">
        <v>42</v>
      </c>
      <c r="O286" s="57"/>
      <c r="P286" s="153">
        <f>O286*H286</f>
        <v>0</v>
      </c>
      <c r="Q286" s="153">
        <v>3.5000000000000001E-3</v>
      </c>
      <c r="R286" s="153">
        <f>Q286*H286</f>
        <v>9.9095500000000003E-2</v>
      </c>
      <c r="S286" s="153">
        <v>0</v>
      </c>
      <c r="T286" s="154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55" t="s">
        <v>332</v>
      </c>
      <c r="AT286" s="155" t="s">
        <v>329</v>
      </c>
      <c r="AU286" s="155" t="s">
        <v>85</v>
      </c>
      <c r="AY286" s="16" t="s">
        <v>174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6" t="s">
        <v>8</v>
      </c>
      <c r="BK286" s="156">
        <f>ROUND(I286*H286,0)</f>
        <v>0</v>
      </c>
      <c r="BL286" s="16" t="s">
        <v>262</v>
      </c>
      <c r="BM286" s="155" t="s">
        <v>444</v>
      </c>
    </row>
    <row r="287" spans="1:65" s="13" customFormat="1">
      <c r="B287" s="157"/>
      <c r="D287" s="158" t="s">
        <v>182</v>
      </c>
      <c r="E287" s="159" t="s">
        <v>1</v>
      </c>
      <c r="F287" s="160" t="s">
        <v>442</v>
      </c>
      <c r="H287" s="161">
        <v>28.312999999999999</v>
      </c>
      <c r="I287" s="162"/>
      <c r="L287" s="157"/>
      <c r="M287" s="163"/>
      <c r="N287" s="164"/>
      <c r="O287" s="164"/>
      <c r="P287" s="164"/>
      <c r="Q287" s="164"/>
      <c r="R287" s="164"/>
      <c r="S287" s="164"/>
      <c r="T287" s="165"/>
      <c r="AT287" s="159" t="s">
        <v>182</v>
      </c>
      <c r="AU287" s="159" t="s">
        <v>85</v>
      </c>
      <c r="AV287" s="13" t="s">
        <v>85</v>
      </c>
      <c r="AW287" s="13" t="s">
        <v>33</v>
      </c>
      <c r="AX287" s="13" t="s">
        <v>8</v>
      </c>
      <c r="AY287" s="159" t="s">
        <v>174</v>
      </c>
    </row>
    <row r="288" spans="1:65" s="2" customFormat="1" ht="24.2" customHeight="1">
      <c r="A288" s="31"/>
      <c r="B288" s="143"/>
      <c r="C288" s="144" t="s">
        <v>445</v>
      </c>
      <c r="D288" s="144" t="s">
        <v>176</v>
      </c>
      <c r="E288" s="145" t="s">
        <v>446</v>
      </c>
      <c r="F288" s="146" t="s">
        <v>447</v>
      </c>
      <c r="G288" s="147" t="s">
        <v>344</v>
      </c>
      <c r="H288" s="148">
        <v>12</v>
      </c>
      <c r="I288" s="149"/>
      <c r="J288" s="150">
        <f>ROUND(I288*H288,0)</f>
        <v>0</v>
      </c>
      <c r="K288" s="146" t="s">
        <v>180</v>
      </c>
      <c r="L288" s="32"/>
      <c r="M288" s="151" t="s">
        <v>1</v>
      </c>
      <c r="N288" s="152" t="s">
        <v>42</v>
      </c>
      <c r="O288" s="57"/>
      <c r="P288" s="153">
        <f>O288*H288</f>
        <v>0</v>
      </c>
      <c r="Q288" s="153">
        <v>5.5430000000000002E-3</v>
      </c>
      <c r="R288" s="153">
        <f>Q288*H288</f>
        <v>6.6516000000000006E-2</v>
      </c>
      <c r="S288" s="153">
        <v>0</v>
      </c>
      <c r="T288" s="154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5" t="s">
        <v>262</v>
      </c>
      <c r="AT288" s="155" t="s">
        <v>176</v>
      </c>
      <c r="AU288" s="155" t="s">
        <v>85</v>
      </c>
      <c r="AY288" s="16" t="s">
        <v>174</v>
      </c>
      <c r="BE288" s="156">
        <f>IF(N288="základní",J288,0)</f>
        <v>0</v>
      </c>
      <c r="BF288" s="156">
        <f>IF(N288="snížená",J288,0)</f>
        <v>0</v>
      </c>
      <c r="BG288" s="156">
        <f>IF(N288="zákl. přenesená",J288,0)</f>
        <v>0</v>
      </c>
      <c r="BH288" s="156">
        <f>IF(N288="sníž. přenesená",J288,0)</f>
        <v>0</v>
      </c>
      <c r="BI288" s="156">
        <f>IF(N288="nulová",J288,0)</f>
        <v>0</v>
      </c>
      <c r="BJ288" s="16" t="s">
        <v>8</v>
      </c>
      <c r="BK288" s="156">
        <f>ROUND(I288*H288,0)</f>
        <v>0</v>
      </c>
      <c r="BL288" s="16" t="s">
        <v>262</v>
      </c>
      <c r="BM288" s="155" t="s">
        <v>448</v>
      </c>
    </row>
    <row r="289" spans="1:65" s="13" customFormat="1">
      <c r="B289" s="157"/>
      <c r="D289" s="158" t="s">
        <v>182</v>
      </c>
      <c r="E289" s="159" t="s">
        <v>1</v>
      </c>
      <c r="F289" s="160" t="s">
        <v>449</v>
      </c>
      <c r="H289" s="161">
        <v>4.4000000000000004</v>
      </c>
      <c r="I289" s="162"/>
      <c r="L289" s="157"/>
      <c r="M289" s="163"/>
      <c r="N289" s="164"/>
      <c r="O289" s="164"/>
      <c r="P289" s="164"/>
      <c r="Q289" s="164"/>
      <c r="R289" s="164"/>
      <c r="S289" s="164"/>
      <c r="T289" s="165"/>
      <c r="AT289" s="159" t="s">
        <v>182</v>
      </c>
      <c r="AU289" s="159" t="s">
        <v>85</v>
      </c>
      <c r="AV289" s="13" t="s">
        <v>85</v>
      </c>
      <c r="AW289" s="13" t="s">
        <v>33</v>
      </c>
      <c r="AX289" s="13" t="s">
        <v>77</v>
      </c>
      <c r="AY289" s="159" t="s">
        <v>174</v>
      </c>
    </row>
    <row r="290" spans="1:65" s="13" customFormat="1">
      <c r="B290" s="157"/>
      <c r="D290" s="158" t="s">
        <v>182</v>
      </c>
      <c r="E290" s="159" t="s">
        <v>1</v>
      </c>
      <c r="F290" s="160" t="s">
        <v>450</v>
      </c>
      <c r="H290" s="161">
        <v>7.6</v>
      </c>
      <c r="I290" s="162"/>
      <c r="L290" s="157"/>
      <c r="M290" s="163"/>
      <c r="N290" s="164"/>
      <c r="O290" s="164"/>
      <c r="P290" s="164"/>
      <c r="Q290" s="164"/>
      <c r="R290" s="164"/>
      <c r="S290" s="164"/>
      <c r="T290" s="165"/>
      <c r="AT290" s="159" t="s">
        <v>182</v>
      </c>
      <c r="AU290" s="159" t="s">
        <v>85</v>
      </c>
      <c r="AV290" s="13" t="s">
        <v>85</v>
      </c>
      <c r="AW290" s="13" t="s">
        <v>33</v>
      </c>
      <c r="AX290" s="13" t="s">
        <v>77</v>
      </c>
      <c r="AY290" s="159" t="s">
        <v>174</v>
      </c>
    </row>
    <row r="291" spans="1:65" s="14" customFormat="1">
      <c r="B291" s="166"/>
      <c r="D291" s="158" t="s">
        <v>182</v>
      </c>
      <c r="E291" s="167" t="s">
        <v>1</v>
      </c>
      <c r="F291" s="168" t="s">
        <v>184</v>
      </c>
      <c r="H291" s="169">
        <v>12</v>
      </c>
      <c r="I291" s="170"/>
      <c r="L291" s="166"/>
      <c r="M291" s="171"/>
      <c r="N291" s="172"/>
      <c r="O291" s="172"/>
      <c r="P291" s="172"/>
      <c r="Q291" s="172"/>
      <c r="R291" s="172"/>
      <c r="S291" s="172"/>
      <c r="T291" s="173"/>
      <c r="AT291" s="167" t="s">
        <v>182</v>
      </c>
      <c r="AU291" s="167" t="s">
        <v>85</v>
      </c>
      <c r="AV291" s="14" t="s">
        <v>87</v>
      </c>
      <c r="AW291" s="14" t="s">
        <v>33</v>
      </c>
      <c r="AX291" s="14" t="s">
        <v>8</v>
      </c>
      <c r="AY291" s="167" t="s">
        <v>174</v>
      </c>
    </row>
    <row r="292" spans="1:65" s="2" customFormat="1" ht="24.2" customHeight="1">
      <c r="A292" s="31"/>
      <c r="B292" s="143"/>
      <c r="C292" s="144" t="s">
        <v>451</v>
      </c>
      <c r="D292" s="144" t="s">
        <v>176</v>
      </c>
      <c r="E292" s="145" t="s">
        <v>452</v>
      </c>
      <c r="F292" s="146" t="s">
        <v>453</v>
      </c>
      <c r="G292" s="147" t="s">
        <v>272</v>
      </c>
      <c r="H292" s="148">
        <v>0.80900000000000005</v>
      </c>
      <c r="I292" s="149"/>
      <c r="J292" s="150">
        <f>ROUND(I292*H292,0)</f>
        <v>0</v>
      </c>
      <c r="K292" s="146" t="s">
        <v>180</v>
      </c>
      <c r="L292" s="32"/>
      <c r="M292" s="151" t="s">
        <v>1</v>
      </c>
      <c r="N292" s="152" t="s">
        <v>42</v>
      </c>
      <c r="O292" s="57"/>
      <c r="P292" s="153">
        <f>O292*H292</f>
        <v>0</v>
      </c>
      <c r="Q292" s="153">
        <v>0</v>
      </c>
      <c r="R292" s="153">
        <f>Q292*H292</f>
        <v>0</v>
      </c>
      <c r="S292" s="153">
        <v>0</v>
      </c>
      <c r="T292" s="154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5" t="s">
        <v>262</v>
      </c>
      <c r="AT292" s="155" t="s">
        <v>176</v>
      </c>
      <c r="AU292" s="155" t="s">
        <v>85</v>
      </c>
      <c r="AY292" s="16" t="s">
        <v>174</v>
      </c>
      <c r="BE292" s="156">
        <f>IF(N292="základní",J292,0)</f>
        <v>0</v>
      </c>
      <c r="BF292" s="156">
        <f>IF(N292="snížená",J292,0)</f>
        <v>0</v>
      </c>
      <c r="BG292" s="156">
        <f>IF(N292="zákl. přenesená",J292,0)</f>
        <v>0</v>
      </c>
      <c r="BH292" s="156">
        <f>IF(N292="sníž. přenesená",J292,0)</f>
        <v>0</v>
      </c>
      <c r="BI292" s="156">
        <f>IF(N292="nulová",J292,0)</f>
        <v>0</v>
      </c>
      <c r="BJ292" s="16" t="s">
        <v>8</v>
      </c>
      <c r="BK292" s="156">
        <f>ROUND(I292*H292,0)</f>
        <v>0</v>
      </c>
      <c r="BL292" s="16" t="s">
        <v>262</v>
      </c>
      <c r="BM292" s="155" t="s">
        <v>454</v>
      </c>
    </row>
    <row r="293" spans="1:65" s="12" customFormat="1" ht="22.9" customHeight="1">
      <c r="B293" s="130"/>
      <c r="D293" s="131" t="s">
        <v>76</v>
      </c>
      <c r="E293" s="141" t="s">
        <v>455</v>
      </c>
      <c r="F293" s="141" t="s">
        <v>456</v>
      </c>
      <c r="I293" s="133"/>
      <c r="J293" s="142">
        <f>BK293</f>
        <v>0</v>
      </c>
      <c r="L293" s="130"/>
      <c r="M293" s="135"/>
      <c r="N293" s="136"/>
      <c r="O293" s="136"/>
      <c r="P293" s="137">
        <f>SUM(P294:P298)</f>
        <v>0</v>
      </c>
      <c r="Q293" s="136"/>
      <c r="R293" s="137">
        <f>SUM(R294:R298)</f>
        <v>8.2400000000000008E-4</v>
      </c>
      <c r="S293" s="136"/>
      <c r="T293" s="138">
        <f>SUM(T294:T298)</f>
        <v>7.3253600000000002E-2</v>
      </c>
      <c r="AR293" s="131" t="s">
        <v>85</v>
      </c>
      <c r="AT293" s="139" t="s">
        <v>76</v>
      </c>
      <c r="AU293" s="139" t="s">
        <v>8</v>
      </c>
      <c r="AY293" s="131" t="s">
        <v>174</v>
      </c>
      <c r="BK293" s="140">
        <f>SUM(BK294:BK298)</f>
        <v>0</v>
      </c>
    </row>
    <row r="294" spans="1:65" s="2" customFormat="1" ht="24.2" customHeight="1">
      <c r="A294" s="31"/>
      <c r="B294" s="143"/>
      <c r="C294" s="144" t="s">
        <v>457</v>
      </c>
      <c r="D294" s="144" t="s">
        <v>176</v>
      </c>
      <c r="E294" s="145" t="s">
        <v>458</v>
      </c>
      <c r="F294" s="146" t="s">
        <v>459</v>
      </c>
      <c r="G294" s="147" t="s">
        <v>179</v>
      </c>
      <c r="H294" s="148">
        <v>4.12</v>
      </c>
      <c r="I294" s="149"/>
      <c r="J294" s="150">
        <f>ROUND(I294*H294,0)</f>
        <v>0</v>
      </c>
      <c r="K294" s="146" t="s">
        <v>180</v>
      </c>
      <c r="L294" s="32"/>
      <c r="M294" s="151" t="s">
        <v>1</v>
      </c>
      <c r="N294" s="152" t="s">
        <v>42</v>
      </c>
      <c r="O294" s="57"/>
      <c r="P294" s="153">
        <f>O294*H294</f>
        <v>0</v>
      </c>
      <c r="Q294" s="153">
        <v>2.0000000000000001E-4</v>
      </c>
      <c r="R294" s="153">
        <f>Q294*H294</f>
        <v>8.2400000000000008E-4</v>
      </c>
      <c r="S294" s="153">
        <v>1.7780000000000001E-2</v>
      </c>
      <c r="T294" s="154">
        <f>S294*H294</f>
        <v>7.3253600000000002E-2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55" t="s">
        <v>262</v>
      </c>
      <c r="AT294" s="155" t="s">
        <v>176</v>
      </c>
      <c r="AU294" s="155" t="s">
        <v>85</v>
      </c>
      <c r="AY294" s="16" t="s">
        <v>174</v>
      </c>
      <c r="BE294" s="156">
        <f>IF(N294="základní",J294,0)</f>
        <v>0</v>
      </c>
      <c r="BF294" s="156">
        <f>IF(N294="snížená",J294,0)</f>
        <v>0</v>
      </c>
      <c r="BG294" s="156">
        <f>IF(N294="zákl. přenesená",J294,0)</f>
        <v>0</v>
      </c>
      <c r="BH294" s="156">
        <f>IF(N294="sníž. přenesená",J294,0)</f>
        <v>0</v>
      </c>
      <c r="BI294" s="156">
        <f>IF(N294="nulová",J294,0)</f>
        <v>0</v>
      </c>
      <c r="BJ294" s="16" t="s">
        <v>8</v>
      </c>
      <c r="BK294" s="156">
        <f>ROUND(I294*H294,0)</f>
        <v>0</v>
      </c>
      <c r="BL294" s="16" t="s">
        <v>262</v>
      </c>
      <c r="BM294" s="155" t="s">
        <v>460</v>
      </c>
    </row>
    <row r="295" spans="1:65" s="13" customFormat="1">
      <c r="B295" s="157"/>
      <c r="D295" s="158" t="s">
        <v>182</v>
      </c>
      <c r="E295" s="159" t="s">
        <v>1</v>
      </c>
      <c r="F295" s="160" t="s">
        <v>461</v>
      </c>
      <c r="H295" s="161">
        <v>1.6</v>
      </c>
      <c r="I295" s="162"/>
      <c r="L295" s="157"/>
      <c r="M295" s="163"/>
      <c r="N295" s="164"/>
      <c r="O295" s="164"/>
      <c r="P295" s="164"/>
      <c r="Q295" s="164"/>
      <c r="R295" s="164"/>
      <c r="S295" s="164"/>
      <c r="T295" s="165"/>
      <c r="AT295" s="159" t="s">
        <v>182</v>
      </c>
      <c r="AU295" s="159" t="s">
        <v>85</v>
      </c>
      <c r="AV295" s="13" t="s">
        <v>85</v>
      </c>
      <c r="AW295" s="13" t="s">
        <v>33</v>
      </c>
      <c r="AX295" s="13" t="s">
        <v>77</v>
      </c>
      <c r="AY295" s="159" t="s">
        <v>174</v>
      </c>
    </row>
    <row r="296" spans="1:65" s="13" customFormat="1">
      <c r="B296" s="157"/>
      <c r="D296" s="158" t="s">
        <v>182</v>
      </c>
      <c r="E296" s="159" t="s">
        <v>1</v>
      </c>
      <c r="F296" s="160" t="s">
        <v>462</v>
      </c>
      <c r="H296" s="161">
        <v>2.52</v>
      </c>
      <c r="I296" s="162"/>
      <c r="L296" s="157"/>
      <c r="M296" s="163"/>
      <c r="N296" s="164"/>
      <c r="O296" s="164"/>
      <c r="P296" s="164"/>
      <c r="Q296" s="164"/>
      <c r="R296" s="164"/>
      <c r="S296" s="164"/>
      <c r="T296" s="165"/>
      <c r="AT296" s="159" t="s">
        <v>182</v>
      </c>
      <c r="AU296" s="159" t="s">
        <v>85</v>
      </c>
      <c r="AV296" s="13" t="s">
        <v>85</v>
      </c>
      <c r="AW296" s="13" t="s">
        <v>33</v>
      </c>
      <c r="AX296" s="13" t="s">
        <v>77</v>
      </c>
      <c r="AY296" s="159" t="s">
        <v>174</v>
      </c>
    </row>
    <row r="297" spans="1:65" s="14" customFormat="1">
      <c r="B297" s="166"/>
      <c r="D297" s="158" t="s">
        <v>182</v>
      </c>
      <c r="E297" s="167" t="s">
        <v>1</v>
      </c>
      <c r="F297" s="168" t="s">
        <v>184</v>
      </c>
      <c r="H297" s="169">
        <v>4.12</v>
      </c>
      <c r="I297" s="170"/>
      <c r="L297" s="166"/>
      <c r="M297" s="171"/>
      <c r="N297" s="172"/>
      <c r="O297" s="172"/>
      <c r="P297" s="172"/>
      <c r="Q297" s="172"/>
      <c r="R297" s="172"/>
      <c r="S297" s="172"/>
      <c r="T297" s="173"/>
      <c r="AT297" s="167" t="s">
        <v>182</v>
      </c>
      <c r="AU297" s="167" t="s">
        <v>85</v>
      </c>
      <c r="AV297" s="14" t="s">
        <v>87</v>
      </c>
      <c r="AW297" s="14" t="s">
        <v>33</v>
      </c>
      <c r="AX297" s="14" t="s">
        <v>8</v>
      </c>
      <c r="AY297" s="167" t="s">
        <v>174</v>
      </c>
    </row>
    <row r="298" spans="1:65" s="2" customFormat="1" ht="24.2" customHeight="1">
      <c r="A298" s="31"/>
      <c r="B298" s="143"/>
      <c r="C298" s="144" t="s">
        <v>463</v>
      </c>
      <c r="D298" s="144" t="s">
        <v>176</v>
      </c>
      <c r="E298" s="145" t="s">
        <v>464</v>
      </c>
      <c r="F298" s="146" t="s">
        <v>465</v>
      </c>
      <c r="G298" s="147" t="s">
        <v>179</v>
      </c>
      <c r="H298" s="148">
        <v>4.12</v>
      </c>
      <c r="I298" s="149"/>
      <c r="J298" s="150">
        <f>ROUND(I298*H298,0)</f>
        <v>0</v>
      </c>
      <c r="K298" s="146" t="s">
        <v>180</v>
      </c>
      <c r="L298" s="32"/>
      <c r="M298" s="151" t="s">
        <v>1</v>
      </c>
      <c r="N298" s="152" t="s">
        <v>42</v>
      </c>
      <c r="O298" s="57"/>
      <c r="P298" s="153">
        <f>O298*H298</f>
        <v>0</v>
      </c>
      <c r="Q298" s="153">
        <v>0</v>
      </c>
      <c r="R298" s="153">
        <f>Q298*H298</f>
        <v>0</v>
      </c>
      <c r="S298" s="153">
        <v>0</v>
      </c>
      <c r="T298" s="154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55" t="s">
        <v>262</v>
      </c>
      <c r="AT298" s="155" t="s">
        <v>176</v>
      </c>
      <c r="AU298" s="155" t="s">
        <v>85</v>
      </c>
      <c r="AY298" s="16" t="s">
        <v>174</v>
      </c>
      <c r="BE298" s="156">
        <f>IF(N298="základní",J298,0)</f>
        <v>0</v>
      </c>
      <c r="BF298" s="156">
        <f>IF(N298="snížená",J298,0)</f>
        <v>0</v>
      </c>
      <c r="BG298" s="156">
        <f>IF(N298="zákl. přenesená",J298,0)</f>
        <v>0</v>
      </c>
      <c r="BH298" s="156">
        <f>IF(N298="sníž. přenesená",J298,0)</f>
        <v>0</v>
      </c>
      <c r="BI298" s="156">
        <f>IF(N298="nulová",J298,0)</f>
        <v>0</v>
      </c>
      <c r="BJ298" s="16" t="s">
        <v>8</v>
      </c>
      <c r="BK298" s="156">
        <f>ROUND(I298*H298,0)</f>
        <v>0</v>
      </c>
      <c r="BL298" s="16" t="s">
        <v>262</v>
      </c>
      <c r="BM298" s="155" t="s">
        <v>466</v>
      </c>
    </row>
    <row r="299" spans="1:65" s="12" customFormat="1" ht="22.9" customHeight="1">
      <c r="B299" s="130"/>
      <c r="D299" s="131" t="s">
        <v>76</v>
      </c>
      <c r="E299" s="141" t="s">
        <v>467</v>
      </c>
      <c r="F299" s="141" t="s">
        <v>468</v>
      </c>
      <c r="I299" s="133"/>
      <c r="J299" s="142">
        <f>BK299</f>
        <v>0</v>
      </c>
      <c r="L299" s="130"/>
      <c r="M299" s="135"/>
      <c r="N299" s="136"/>
      <c r="O299" s="136"/>
      <c r="P299" s="137">
        <f>SUM(P300:P370)</f>
        <v>0</v>
      </c>
      <c r="Q299" s="136"/>
      <c r="R299" s="137">
        <f>SUM(R300:R370)</f>
        <v>0.49609144942500005</v>
      </c>
      <c r="S299" s="136"/>
      <c r="T299" s="138">
        <f>SUM(T300:T370)</f>
        <v>0.62590869999999987</v>
      </c>
      <c r="AR299" s="131" t="s">
        <v>85</v>
      </c>
      <c r="AT299" s="139" t="s">
        <v>76</v>
      </c>
      <c r="AU299" s="139" t="s">
        <v>8</v>
      </c>
      <c r="AY299" s="131" t="s">
        <v>174</v>
      </c>
      <c r="BK299" s="140">
        <f>SUM(BK300:BK370)</f>
        <v>0</v>
      </c>
    </row>
    <row r="300" spans="1:65" s="2" customFormat="1" ht="14.45" customHeight="1">
      <c r="A300" s="31"/>
      <c r="B300" s="143"/>
      <c r="C300" s="144" t="s">
        <v>469</v>
      </c>
      <c r="D300" s="144" t="s">
        <v>176</v>
      </c>
      <c r="E300" s="145" t="s">
        <v>470</v>
      </c>
      <c r="F300" s="146" t="s">
        <v>471</v>
      </c>
      <c r="G300" s="147" t="s">
        <v>472</v>
      </c>
      <c r="H300" s="148">
        <v>1</v>
      </c>
      <c r="I300" s="149"/>
      <c r="J300" s="150">
        <f>ROUND(I300*H300,0)</f>
        <v>0</v>
      </c>
      <c r="K300" s="146" t="s">
        <v>180</v>
      </c>
      <c r="L300" s="32"/>
      <c r="M300" s="151" t="s">
        <v>1</v>
      </c>
      <c r="N300" s="152" t="s">
        <v>42</v>
      </c>
      <c r="O300" s="57"/>
      <c r="P300" s="153">
        <f>O300*H300</f>
        <v>0</v>
      </c>
      <c r="Q300" s="153">
        <v>4.3966250000000001E-4</v>
      </c>
      <c r="R300" s="153">
        <f>Q300*H300</f>
        <v>4.3966250000000001E-4</v>
      </c>
      <c r="S300" s="153">
        <v>0</v>
      </c>
      <c r="T300" s="154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55" t="s">
        <v>262</v>
      </c>
      <c r="AT300" s="155" t="s">
        <v>176</v>
      </c>
      <c r="AU300" s="155" t="s">
        <v>85</v>
      </c>
      <c r="AY300" s="16" t="s">
        <v>174</v>
      </c>
      <c r="BE300" s="156">
        <f>IF(N300="základní",J300,0)</f>
        <v>0</v>
      </c>
      <c r="BF300" s="156">
        <f>IF(N300="snížená",J300,0)</f>
        <v>0</v>
      </c>
      <c r="BG300" s="156">
        <f>IF(N300="zákl. přenesená",J300,0)</f>
        <v>0</v>
      </c>
      <c r="BH300" s="156">
        <f>IF(N300="sníž. přenesená",J300,0)</f>
        <v>0</v>
      </c>
      <c r="BI300" s="156">
        <f>IF(N300="nulová",J300,0)</f>
        <v>0</v>
      </c>
      <c r="BJ300" s="16" t="s">
        <v>8</v>
      </c>
      <c r="BK300" s="156">
        <f>ROUND(I300*H300,0)</f>
        <v>0</v>
      </c>
      <c r="BL300" s="16" t="s">
        <v>262</v>
      </c>
      <c r="BM300" s="155" t="s">
        <v>473</v>
      </c>
    </row>
    <row r="301" spans="1:65" s="13" customFormat="1">
      <c r="B301" s="157"/>
      <c r="D301" s="158" t="s">
        <v>182</v>
      </c>
      <c r="E301" s="159" t="s">
        <v>1</v>
      </c>
      <c r="F301" s="160" t="s">
        <v>474</v>
      </c>
      <c r="H301" s="161">
        <v>1</v>
      </c>
      <c r="I301" s="162"/>
      <c r="L301" s="157"/>
      <c r="M301" s="163"/>
      <c r="N301" s="164"/>
      <c r="O301" s="164"/>
      <c r="P301" s="164"/>
      <c r="Q301" s="164"/>
      <c r="R301" s="164"/>
      <c r="S301" s="164"/>
      <c r="T301" s="165"/>
      <c r="AT301" s="159" t="s">
        <v>182</v>
      </c>
      <c r="AU301" s="159" t="s">
        <v>85</v>
      </c>
      <c r="AV301" s="13" t="s">
        <v>85</v>
      </c>
      <c r="AW301" s="13" t="s">
        <v>33</v>
      </c>
      <c r="AX301" s="13" t="s">
        <v>8</v>
      </c>
      <c r="AY301" s="159" t="s">
        <v>174</v>
      </c>
    </row>
    <row r="302" spans="1:65" s="2" customFormat="1" ht="24.2" customHeight="1">
      <c r="A302" s="31"/>
      <c r="B302" s="143"/>
      <c r="C302" s="174" t="s">
        <v>475</v>
      </c>
      <c r="D302" s="174" t="s">
        <v>329</v>
      </c>
      <c r="E302" s="175" t="s">
        <v>476</v>
      </c>
      <c r="F302" s="176" t="s">
        <v>477</v>
      </c>
      <c r="G302" s="177" t="s">
        <v>472</v>
      </c>
      <c r="H302" s="178">
        <v>1</v>
      </c>
      <c r="I302" s="179"/>
      <c r="J302" s="180">
        <f>ROUND(I302*H302,0)</f>
        <v>0</v>
      </c>
      <c r="K302" s="176" t="s">
        <v>180</v>
      </c>
      <c r="L302" s="181"/>
      <c r="M302" s="182" t="s">
        <v>1</v>
      </c>
      <c r="N302" s="183" t="s">
        <v>42</v>
      </c>
      <c r="O302" s="57"/>
      <c r="P302" s="153">
        <f>O302*H302</f>
        <v>0</v>
      </c>
      <c r="Q302" s="153">
        <v>5.1999999999999998E-2</v>
      </c>
      <c r="R302" s="153">
        <f>Q302*H302</f>
        <v>5.1999999999999998E-2</v>
      </c>
      <c r="S302" s="153">
        <v>0</v>
      </c>
      <c r="T302" s="154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5" t="s">
        <v>332</v>
      </c>
      <c r="AT302" s="155" t="s">
        <v>329</v>
      </c>
      <c r="AU302" s="155" t="s">
        <v>85</v>
      </c>
      <c r="AY302" s="16" t="s">
        <v>174</v>
      </c>
      <c r="BE302" s="156">
        <f>IF(N302="základní",J302,0)</f>
        <v>0</v>
      </c>
      <c r="BF302" s="156">
        <f>IF(N302="snížená",J302,0)</f>
        <v>0</v>
      </c>
      <c r="BG302" s="156">
        <f>IF(N302="zákl. přenesená",J302,0)</f>
        <v>0</v>
      </c>
      <c r="BH302" s="156">
        <f>IF(N302="sníž. přenesená",J302,0)</f>
        <v>0</v>
      </c>
      <c r="BI302" s="156">
        <f>IF(N302="nulová",J302,0)</f>
        <v>0</v>
      </c>
      <c r="BJ302" s="16" t="s">
        <v>8</v>
      </c>
      <c r="BK302" s="156">
        <f>ROUND(I302*H302,0)</f>
        <v>0</v>
      </c>
      <c r="BL302" s="16" t="s">
        <v>262</v>
      </c>
      <c r="BM302" s="155" t="s">
        <v>478</v>
      </c>
    </row>
    <row r="303" spans="1:65" s="2" customFormat="1" ht="24.2" customHeight="1">
      <c r="A303" s="31"/>
      <c r="B303" s="143"/>
      <c r="C303" s="144" t="s">
        <v>479</v>
      </c>
      <c r="D303" s="144" t="s">
        <v>176</v>
      </c>
      <c r="E303" s="145" t="s">
        <v>480</v>
      </c>
      <c r="F303" s="146" t="s">
        <v>481</v>
      </c>
      <c r="G303" s="147" t="s">
        <v>179</v>
      </c>
      <c r="H303" s="148">
        <v>15.157999999999999</v>
      </c>
      <c r="I303" s="149"/>
      <c r="J303" s="150">
        <f>ROUND(I303*H303,0)</f>
        <v>0</v>
      </c>
      <c r="K303" s="146" t="s">
        <v>180</v>
      </c>
      <c r="L303" s="32"/>
      <c r="M303" s="151" t="s">
        <v>1</v>
      </c>
      <c r="N303" s="152" t="s">
        <v>42</v>
      </c>
      <c r="O303" s="57"/>
      <c r="P303" s="153">
        <f>O303*H303</f>
        <v>0</v>
      </c>
      <c r="Q303" s="153">
        <v>0</v>
      </c>
      <c r="R303" s="153">
        <f>Q303*H303</f>
        <v>0</v>
      </c>
      <c r="S303" s="153">
        <v>2.4649999999999998E-2</v>
      </c>
      <c r="T303" s="154">
        <f>S303*H303</f>
        <v>0.37364469999999994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55" t="s">
        <v>262</v>
      </c>
      <c r="AT303" s="155" t="s">
        <v>176</v>
      </c>
      <c r="AU303" s="155" t="s">
        <v>85</v>
      </c>
      <c r="AY303" s="16" t="s">
        <v>174</v>
      </c>
      <c r="BE303" s="156">
        <f>IF(N303="základní",J303,0)</f>
        <v>0</v>
      </c>
      <c r="BF303" s="156">
        <f>IF(N303="snížená",J303,0)</f>
        <v>0</v>
      </c>
      <c r="BG303" s="156">
        <f>IF(N303="zákl. přenesená",J303,0)</f>
        <v>0</v>
      </c>
      <c r="BH303" s="156">
        <f>IF(N303="sníž. přenesená",J303,0)</f>
        <v>0</v>
      </c>
      <c r="BI303" s="156">
        <f>IF(N303="nulová",J303,0)</f>
        <v>0</v>
      </c>
      <c r="BJ303" s="16" t="s">
        <v>8</v>
      </c>
      <c r="BK303" s="156">
        <f>ROUND(I303*H303,0)</f>
        <v>0</v>
      </c>
      <c r="BL303" s="16" t="s">
        <v>262</v>
      </c>
      <c r="BM303" s="155" t="s">
        <v>482</v>
      </c>
    </row>
    <row r="304" spans="1:65" s="13" customFormat="1">
      <c r="B304" s="157"/>
      <c r="D304" s="158" t="s">
        <v>182</v>
      </c>
      <c r="E304" s="159" t="s">
        <v>1</v>
      </c>
      <c r="F304" s="160" t="s">
        <v>418</v>
      </c>
      <c r="H304" s="161">
        <v>7.5919999999999996</v>
      </c>
      <c r="I304" s="162"/>
      <c r="L304" s="157"/>
      <c r="M304" s="163"/>
      <c r="N304" s="164"/>
      <c r="O304" s="164"/>
      <c r="P304" s="164"/>
      <c r="Q304" s="164"/>
      <c r="R304" s="164"/>
      <c r="S304" s="164"/>
      <c r="T304" s="165"/>
      <c r="AT304" s="159" t="s">
        <v>182</v>
      </c>
      <c r="AU304" s="159" t="s">
        <v>85</v>
      </c>
      <c r="AV304" s="13" t="s">
        <v>85</v>
      </c>
      <c r="AW304" s="13" t="s">
        <v>33</v>
      </c>
      <c r="AX304" s="13" t="s">
        <v>77</v>
      </c>
      <c r="AY304" s="159" t="s">
        <v>174</v>
      </c>
    </row>
    <row r="305" spans="1:65" s="13" customFormat="1">
      <c r="B305" s="157"/>
      <c r="D305" s="158" t="s">
        <v>182</v>
      </c>
      <c r="E305" s="159" t="s">
        <v>1</v>
      </c>
      <c r="F305" s="160" t="s">
        <v>419</v>
      </c>
      <c r="H305" s="161">
        <v>7.5659999999999998</v>
      </c>
      <c r="I305" s="162"/>
      <c r="L305" s="157"/>
      <c r="M305" s="163"/>
      <c r="N305" s="164"/>
      <c r="O305" s="164"/>
      <c r="P305" s="164"/>
      <c r="Q305" s="164"/>
      <c r="R305" s="164"/>
      <c r="S305" s="164"/>
      <c r="T305" s="165"/>
      <c r="AT305" s="159" t="s">
        <v>182</v>
      </c>
      <c r="AU305" s="159" t="s">
        <v>85</v>
      </c>
      <c r="AV305" s="13" t="s">
        <v>85</v>
      </c>
      <c r="AW305" s="13" t="s">
        <v>33</v>
      </c>
      <c r="AX305" s="13" t="s">
        <v>77</v>
      </c>
      <c r="AY305" s="159" t="s">
        <v>174</v>
      </c>
    </row>
    <row r="306" spans="1:65" s="14" customFormat="1">
      <c r="B306" s="166"/>
      <c r="D306" s="158" t="s">
        <v>182</v>
      </c>
      <c r="E306" s="167" t="s">
        <v>1</v>
      </c>
      <c r="F306" s="168" t="s">
        <v>421</v>
      </c>
      <c r="H306" s="169">
        <v>15.157999999999999</v>
      </c>
      <c r="I306" s="170"/>
      <c r="L306" s="166"/>
      <c r="M306" s="171"/>
      <c r="N306" s="172"/>
      <c r="O306" s="172"/>
      <c r="P306" s="172"/>
      <c r="Q306" s="172"/>
      <c r="R306" s="172"/>
      <c r="S306" s="172"/>
      <c r="T306" s="173"/>
      <c r="AT306" s="167" t="s">
        <v>182</v>
      </c>
      <c r="AU306" s="167" t="s">
        <v>85</v>
      </c>
      <c r="AV306" s="14" t="s">
        <v>87</v>
      </c>
      <c r="AW306" s="14" t="s">
        <v>33</v>
      </c>
      <c r="AX306" s="14" t="s">
        <v>8</v>
      </c>
      <c r="AY306" s="167" t="s">
        <v>174</v>
      </c>
    </row>
    <row r="307" spans="1:65" s="2" customFormat="1" ht="24.2" customHeight="1">
      <c r="A307" s="31"/>
      <c r="B307" s="143"/>
      <c r="C307" s="144" t="s">
        <v>483</v>
      </c>
      <c r="D307" s="144" t="s">
        <v>176</v>
      </c>
      <c r="E307" s="145" t="s">
        <v>484</v>
      </c>
      <c r="F307" s="146" t="s">
        <v>485</v>
      </c>
      <c r="G307" s="147" t="s">
        <v>179</v>
      </c>
      <c r="H307" s="148">
        <v>15.157999999999999</v>
      </c>
      <c r="I307" s="149"/>
      <c r="J307" s="150">
        <f>ROUND(I307*H307,0)</f>
        <v>0</v>
      </c>
      <c r="K307" s="146" t="s">
        <v>180</v>
      </c>
      <c r="L307" s="32"/>
      <c r="M307" s="151" t="s">
        <v>1</v>
      </c>
      <c r="N307" s="152" t="s">
        <v>42</v>
      </c>
      <c r="O307" s="57"/>
      <c r="P307" s="153">
        <f>O307*H307</f>
        <v>0</v>
      </c>
      <c r="Q307" s="153">
        <v>0</v>
      </c>
      <c r="R307" s="153">
        <f>Q307*H307</f>
        <v>0</v>
      </c>
      <c r="S307" s="153">
        <v>8.0000000000000002E-3</v>
      </c>
      <c r="T307" s="154">
        <f>S307*H307</f>
        <v>0.121264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55" t="s">
        <v>262</v>
      </c>
      <c r="AT307" s="155" t="s">
        <v>176</v>
      </c>
      <c r="AU307" s="155" t="s">
        <v>85</v>
      </c>
      <c r="AY307" s="16" t="s">
        <v>174</v>
      </c>
      <c r="BE307" s="156">
        <f>IF(N307="základní",J307,0)</f>
        <v>0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6" t="s">
        <v>8</v>
      </c>
      <c r="BK307" s="156">
        <f>ROUND(I307*H307,0)</f>
        <v>0</v>
      </c>
      <c r="BL307" s="16" t="s">
        <v>262</v>
      </c>
      <c r="BM307" s="155" t="s">
        <v>486</v>
      </c>
    </row>
    <row r="308" spans="1:65" s="13" customFormat="1">
      <c r="B308" s="157"/>
      <c r="D308" s="158" t="s">
        <v>182</v>
      </c>
      <c r="E308" s="159" t="s">
        <v>1</v>
      </c>
      <c r="F308" s="160" t="s">
        <v>418</v>
      </c>
      <c r="H308" s="161">
        <v>7.5919999999999996</v>
      </c>
      <c r="I308" s="162"/>
      <c r="L308" s="157"/>
      <c r="M308" s="163"/>
      <c r="N308" s="164"/>
      <c r="O308" s="164"/>
      <c r="P308" s="164"/>
      <c r="Q308" s="164"/>
      <c r="R308" s="164"/>
      <c r="S308" s="164"/>
      <c r="T308" s="165"/>
      <c r="AT308" s="159" t="s">
        <v>182</v>
      </c>
      <c r="AU308" s="159" t="s">
        <v>85</v>
      </c>
      <c r="AV308" s="13" t="s">
        <v>85</v>
      </c>
      <c r="AW308" s="13" t="s">
        <v>33</v>
      </c>
      <c r="AX308" s="13" t="s">
        <v>77</v>
      </c>
      <c r="AY308" s="159" t="s">
        <v>174</v>
      </c>
    </row>
    <row r="309" spans="1:65" s="13" customFormat="1">
      <c r="B309" s="157"/>
      <c r="D309" s="158" t="s">
        <v>182</v>
      </c>
      <c r="E309" s="159" t="s">
        <v>1</v>
      </c>
      <c r="F309" s="160" t="s">
        <v>419</v>
      </c>
      <c r="H309" s="161">
        <v>7.5659999999999998</v>
      </c>
      <c r="I309" s="162"/>
      <c r="L309" s="157"/>
      <c r="M309" s="163"/>
      <c r="N309" s="164"/>
      <c r="O309" s="164"/>
      <c r="P309" s="164"/>
      <c r="Q309" s="164"/>
      <c r="R309" s="164"/>
      <c r="S309" s="164"/>
      <c r="T309" s="165"/>
      <c r="AT309" s="159" t="s">
        <v>182</v>
      </c>
      <c r="AU309" s="159" t="s">
        <v>85</v>
      </c>
      <c r="AV309" s="13" t="s">
        <v>85</v>
      </c>
      <c r="AW309" s="13" t="s">
        <v>33</v>
      </c>
      <c r="AX309" s="13" t="s">
        <v>77</v>
      </c>
      <c r="AY309" s="159" t="s">
        <v>174</v>
      </c>
    </row>
    <row r="310" spans="1:65" s="14" customFormat="1">
      <c r="B310" s="166"/>
      <c r="D310" s="158" t="s">
        <v>182</v>
      </c>
      <c r="E310" s="167" t="s">
        <v>1</v>
      </c>
      <c r="F310" s="168" t="s">
        <v>421</v>
      </c>
      <c r="H310" s="169">
        <v>15.157999999999999</v>
      </c>
      <c r="I310" s="170"/>
      <c r="L310" s="166"/>
      <c r="M310" s="171"/>
      <c r="N310" s="172"/>
      <c r="O310" s="172"/>
      <c r="P310" s="172"/>
      <c r="Q310" s="172"/>
      <c r="R310" s="172"/>
      <c r="S310" s="172"/>
      <c r="T310" s="173"/>
      <c r="AT310" s="167" t="s">
        <v>182</v>
      </c>
      <c r="AU310" s="167" t="s">
        <v>85</v>
      </c>
      <c r="AV310" s="14" t="s">
        <v>87</v>
      </c>
      <c r="AW310" s="14" t="s">
        <v>33</v>
      </c>
      <c r="AX310" s="14" t="s">
        <v>8</v>
      </c>
      <c r="AY310" s="167" t="s">
        <v>174</v>
      </c>
    </row>
    <row r="311" spans="1:65" s="2" customFormat="1" ht="24.2" customHeight="1">
      <c r="A311" s="31"/>
      <c r="B311" s="143"/>
      <c r="C311" s="144" t="s">
        <v>487</v>
      </c>
      <c r="D311" s="144" t="s">
        <v>176</v>
      </c>
      <c r="E311" s="145" t="s">
        <v>488</v>
      </c>
      <c r="F311" s="146" t="s">
        <v>489</v>
      </c>
      <c r="G311" s="147" t="s">
        <v>179</v>
      </c>
      <c r="H311" s="148">
        <v>7.67</v>
      </c>
      <c r="I311" s="149"/>
      <c r="J311" s="150">
        <f>ROUND(I311*H311,0)</f>
        <v>0</v>
      </c>
      <c r="K311" s="146" t="s">
        <v>180</v>
      </c>
      <c r="L311" s="32"/>
      <c r="M311" s="151" t="s">
        <v>1</v>
      </c>
      <c r="N311" s="152" t="s">
        <v>42</v>
      </c>
      <c r="O311" s="57"/>
      <c r="P311" s="153">
        <f>O311*H311</f>
        <v>0</v>
      </c>
      <c r="Q311" s="153">
        <v>2.6533749999999999E-4</v>
      </c>
      <c r="R311" s="153">
        <f>Q311*H311</f>
        <v>2.0351386249999998E-3</v>
      </c>
      <c r="S311" s="153">
        <v>0</v>
      </c>
      <c r="T311" s="154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55" t="s">
        <v>262</v>
      </c>
      <c r="AT311" s="155" t="s">
        <v>176</v>
      </c>
      <c r="AU311" s="155" t="s">
        <v>85</v>
      </c>
      <c r="AY311" s="16" t="s">
        <v>174</v>
      </c>
      <c r="BE311" s="156">
        <f>IF(N311="základní",J311,0)</f>
        <v>0</v>
      </c>
      <c r="BF311" s="156">
        <f>IF(N311="snížená",J311,0)</f>
        <v>0</v>
      </c>
      <c r="BG311" s="156">
        <f>IF(N311="zákl. přenesená",J311,0)</f>
        <v>0</v>
      </c>
      <c r="BH311" s="156">
        <f>IF(N311="sníž. přenesená",J311,0)</f>
        <v>0</v>
      </c>
      <c r="BI311" s="156">
        <f>IF(N311="nulová",J311,0)</f>
        <v>0</v>
      </c>
      <c r="BJ311" s="16" t="s">
        <v>8</v>
      </c>
      <c r="BK311" s="156">
        <f>ROUND(I311*H311,0)</f>
        <v>0</v>
      </c>
      <c r="BL311" s="16" t="s">
        <v>262</v>
      </c>
      <c r="BM311" s="155" t="s">
        <v>490</v>
      </c>
    </row>
    <row r="312" spans="1:65" s="13" customFormat="1">
      <c r="B312" s="157"/>
      <c r="D312" s="158" t="s">
        <v>182</v>
      </c>
      <c r="E312" s="159" t="s">
        <v>1</v>
      </c>
      <c r="F312" s="160" t="s">
        <v>491</v>
      </c>
      <c r="H312" s="161">
        <v>7.67</v>
      </c>
      <c r="I312" s="162"/>
      <c r="L312" s="157"/>
      <c r="M312" s="163"/>
      <c r="N312" s="164"/>
      <c r="O312" s="164"/>
      <c r="P312" s="164"/>
      <c r="Q312" s="164"/>
      <c r="R312" s="164"/>
      <c r="S312" s="164"/>
      <c r="T312" s="165"/>
      <c r="AT312" s="159" t="s">
        <v>182</v>
      </c>
      <c r="AU312" s="159" t="s">
        <v>85</v>
      </c>
      <c r="AV312" s="13" t="s">
        <v>85</v>
      </c>
      <c r="AW312" s="13" t="s">
        <v>33</v>
      </c>
      <c r="AX312" s="13" t="s">
        <v>8</v>
      </c>
      <c r="AY312" s="159" t="s">
        <v>174</v>
      </c>
    </row>
    <row r="313" spans="1:65" s="2" customFormat="1" ht="24.2" customHeight="1">
      <c r="A313" s="31"/>
      <c r="B313" s="143"/>
      <c r="C313" s="144" t="s">
        <v>492</v>
      </c>
      <c r="D313" s="144" t="s">
        <v>176</v>
      </c>
      <c r="E313" s="145" t="s">
        <v>493</v>
      </c>
      <c r="F313" s="146" t="s">
        <v>494</v>
      </c>
      <c r="G313" s="147" t="s">
        <v>179</v>
      </c>
      <c r="H313" s="148">
        <v>7.67</v>
      </c>
      <c r="I313" s="149"/>
      <c r="J313" s="150">
        <f>ROUND(I313*H313,0)</f>
        <v>0</v>
      </c>
      <c r="K313" s="146" t="s">
        <v>180</v>
      </c>
      <c r="L313" s="32"/>
      <c r="M313" s="151" t="s">
        <v>1</v>
      </c>
      <c r="N313" s="152" t="s">
        <v>42</v>
      </c>
      <c r="O313" s="57"/>
      <c r="P313" s="153">
        <f>O313*H313</f>
        <v>0</v>
      </c>
      <c r="Q313" s="153">
        <v>0</v>
      </c>
      <c r="R313" s="153">
        <f>Q313*H313</f>
        <v>0</v>
      </c>
      <c r="S313" s="153">
        <v>0</v>
      </c>
      <c r="T313" s="154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55" t="s">
        <v>262</v>
      </c>
      <c r="AT313" s="155" t="s">
        <v>176</v>
      </c>
      <c r="AU313" s="155" t="s">
        <v>85</v>
      </c>
      <c r="AY313" s="16" t="s">
        <v>174</v>
      </c>
      <c r="BE313" s="156">
        <f>IF(N313="základní",J313,0)</f>
        <v>0</v>
      </c>
      <c r="BF313" s="156">
        <f>IF(N313="snížená",J313,0)</f>
        <v>0</v>
      </c>
      <c r="BG313" s="156">
        <f>IF(N313="zákl. přenesená",J313,0)</f>
        <v>0</v>
      </c>
      <c r="BH313" s="156">
        <f>IF(N313="sníž. přenesená",J313,0)</f>
        <v>0</v>
      </c>
      <c r="BI313" s="156">
        <f>IF(N313="nulová",J313,0)</f>
        <v>0</v>
      </c>
      <c r="BJ313" s="16" t="s">
        <v>8</v>
      </c>
      <c r="BK313" s="156">
        <f>ROUND(I313*H313,0)</f>
        <v>0</v>
      </c>
      <c r="BL313" s="16" t="s">
        <v>262</v>
      </c>
      <c r="BM313" s="155" t="s">
        <v>495</v>
      </c>
    </row>
    <row r="314" spans="1:65" s="13" customFormat="1">
      <c r="B314" s="157"/>
      <c r="D314" s="158" t="s">
        <v>182</v>
      </c>
      <c r="E314" s="159" t="s">
        <v>1</v>
      </c>
      <c r="F314" s="160" t="s">
        <v>491</v>
      </c>
      <c r="H314" s="161">
        <v>7.67</v>
      </c>
      <c r="I314" s="162"/>
      <c r="L314" s="157"/>
      <c r="M314" s="163"/>
      <c r="N314" s="164"/>
      <c r="O314" s="164"/>
      <c r="P314" s="164"/>
      <c r="Q314" s="164"/>
      <c r="R314" s="164"/>
      <c r="S314" s="164"/>
      <c r="T314" s="165"/>
      <c r="AT314" s="159" t="s">
        <v>182</v>
      </c>
      <c r="AU314" s="159" t="s">
        <v>85</v>
      </c>
      <c r="AV314" s="13" t="s">
        <v>85</v>
      </c>
      <c r="AW314" s="13" t="s">
        <v>33</v>
      </c>
      <c r="AX314" s="13" t="s">
        <v>8</v>
      </c>
      <c r="AY314" s="159" t="s">
        <v>174</v>
      </c>
    </row>
    <row r="315" spans="1:65" s="2" customFormat="1" ht="24.2" customHeight="1">
      <c r="A315" s="31"/>
      <c r="B315" s="143"/>
      <c r="C315" s="144" t="s">
        <v>496</v>
      </c>
      <c r="D315" s="144" t="s">
        <v>176</v>
      </c>
      <c r="E315" s="145" t="s">
        <v>497</v>
      </c>
      <c r="F315" s="146" t="s">
        <v>498</v>
      </c>
      <c r="G315" s="147" t="s">
        <v>472</v>
      </c>
      <c r="H315" s="148">
        <v>5</v>
      </c>
      <c r="I315" s="149"/>
      <c r="J315" s="150">
        <f>ROUND(I315*H315,0)</f>
        <v>0</v>
      </c>
      <c r="K315" s="146" t="s">
        <v>180</v>
      </c>
      <c r="L315" s="32"/>
      <c r="M315" s="151" t="s">
        <v>1</v>
      </c>
      <c r="N315" s="152" t="s">
        <v>42</v>
      </c>
      <c r="O315" s="57"/>
      <c r="P315" s="153">
        <f>O315*H315</f>
        <v>0</v>
      </c>
      <c r="Q315" s="153">
        <v>0</v>
      </c>
      <c r="R315" s="153">
        <f>Q315*H315</f>
        <v>0</v>
      </c>
      <c r="S315" s="153">
        <v>0</v>
      </c>
      <c r="T315" s="154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55" t="s">
        <v>262</v>
      </c>
      <c r="AT315" s="155" t="s">
        <v>176</v>
      </c>
      <c r="AU315" s="155" t="s">
        <v>85</v>
      </c>
      <c r="AY315" s="16" t="s">
        <v>174</v>
      </c>
      <c r="BE315" s="156">
        <f>IF(N315="základní",J315,0)</f>
        <v>0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6" t="s">
        <v>8</v>
      </c>
      <c r="BK315" s="156">
        <f>ROUND(I315*H315,0)</f>
        <v>0</v>
      </c>
      <c r="BL315" s="16" t="s">
        <v>262</v>
      </c>
      <c r="BM315" s="155" t="s">
        <v>499</v>
      </c>
    </row>
    <row r="316" spans="1:65" s="13" customFormat="1">
      <c r="B316" s="157"/>
      <c r="D316" s="158" t="s">
        <v>182</v>
      </c>
      <c r="E316" s="159" t="s">
        <v>1</v>
      </c>
      <c r="F316" s="160" t="s">
        <v>500</v>
      </c>
      <c r="H316" s="161">
        <v>3</v>
      </c>
      <c r="I316" s="162"/>
      <c r="L316" s="157"/>
      <c r="M316" s="163"/>
      <c r="N316" s="164"/>
      <c r="O316" s="164"/>
      <c r="P316" s="164"/>
      <c r="Q316" s="164"/>
      <c r="R316" s="164"/>
      <c r="S316" s="164"/>
      <c r="T316" s="165"/>
      <c r="AT316" s="159" t="s">
        <v>182</v>
      </c>
      <c r="AU316" s="159" t="s">
        <v>85</v>
      </c>
      <c r="AV316" s="13" t="s">
        <v>85</v>
      </c>
      <c r="AW316" s="13" t="s">
        <v>33</v>
      </c>
      <c r="AX316" s="13" t="s">
        <v>77</v>
      </c>
      <c r="AY316" s="159" t="s">
        <v>174</v>
      </c>
    </row>
    <row r="317" spans="1:65" s="13" customFormat="1">
      <c r="B317" s="157"/>
      <c r="D317" s="158" t="s">
        <v>182</v>
      </c>
      <c r="E317" s="159" t="s">
        <v>1</v>
      </c>
      <c r="F317" s="160" t="s">
        <v>501</v>
      </c>
      <c r="H317" s="161">
        <v>2</v>
      </c>
      <c r="I317" s="162"/>
      <c r="L317" s="157"/>
      <c r="M317" s="163"/>
      <c r="N317" s="164"/>
      <c r="O317" s="164"/>
      <c r="P317" s="164"/>
      <c r="Q317" s="164"/>
      <c r="R317" s="164"/>
      <c r="S317" s="164"/>
      <c r="T317" s="165"/>
      <c r="AT317" s="159" t="s">
        <v>182</v>
      </c>
      <c r="AU317" s="159" t="s">
        <v>85</v>
      </c>
      <c r="AV317" s="13" t="s">
        <v>85</v>
      </c>
      <c r="AW317" s="13" t="s">
        <v>33</v>
      </c>
      <c r="AX317" s="13" t="s">
        <v>77</v>
      </c>
      <c r="AY317" s="159" t="s">
        <v>174</v>
      </c>
    </row>
    <row r="318" spans="1:65" s="14" customFormat="1">
      <c r="B318" s="166"/>
      <c r="D318" s="158" t="s">
        <v>182</v>
      </c>
      <c r="E318" s="167" t="s">
        <v>1</v>
      </c>
      <c r="F318" s="168" t="s">
        <v>184</v>
      </c>
      <c r="H318" s="169">
        <v>5</v>
      </c>
      <c r="I318" s="170"/>
      <c r="L318" s="166"/>
      <c r="M318" s="171"/>
      <c r="N318" s="172"/>
      <c r="O318" s="172"/>
      <c r="P318" s="172"/>
      <c r="Q318" s="172"/>
      <c r="R318" s="172"/>
      <c r="S318" s="172"/>
      <c r="T318" s="173"/>
      <c r="AT318" s="167" t="s">
        <v>182</v>
      </c>
      <c r="AU318" s="167" t="s">
        <v>85</v>
      </c>
      <c r="AV318" s="14" t="s">
        <v>87</v>
      </c>
      <c r="AW318" s="14" t="s">
        <v>33</v>
      </c>
      <c r="AX318" s="14" t="s">
        <v>8</v>
      </c>
      <c r="AY318" s="167" t="s">
        <v>174</v>
      </c>
    </row>
    <row r="319" spans="1:65" s="2" customFormat="1" ht="24.2" customHeight="1">
      <c r="A319" s="31"/>
      <c r="B319" s="143"/>
      <c r="C319" s="174" t="s">
        <v>502</v>
      </c>
      <c r="D319" s="174" t="s">
        <v>329</v>
      </c>
      <c r="E319" s="175" t="s">
        <v>503</v>
      </c>
      <c r="F319" s="176" t="s">
        <v>504</v>
      </c>
      <c r="G319" s="177" t="s">
        <v>472</v>
      </c>
      <c r="H319" s="178">
        <v>3</v>
      </c>
      <c r="I319" s="179"/>
      <c r="J319" s="180">
        <f>ROUND(I319*H319,0)</f>
        <v>0</v>
      </c>
      <c r="K319" s="176" t="s">
        <v>180</v>
      </c>
      <c r="L319" s="181"/>
      <c r="M319" s="182" t="s">
        <v>1</v>
      </c>
      <c r="N319" s="183" t="s">
        <v>42</v>
      </c>
      <c r="O319" s="57"/>
      <c r="P319" s="153">
        <f>O319*H319</f>
        <v>0</v>
      </c>
      <c r="Q319" s="153">
        <v>1.95E-2</v>
      </c>
      <c r="R319" s="153">
        <f>Q319*H319</f>
        <v>5.8499999999999996E-2</v>
      </c>
      <c r="S319" s="153">
        <v>0</v>
      </c>
      <c r="T319" s="154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55" t="s">
        <v>332</v>
      </c>
      <c r="AT319" s="155" t="s">
        <v>329</v>
      </c>
      <c r="AU319" s="155" t="s">
        <v>85</v>
      </c>
      <c r="AY319" s="16" t="s">
        <v>174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6" t="s">
        <v>8</v>
      </c>
      <c r="BK319" s="156">
        <f>ROUND(I319*H319,0)</f>
        <v>0</v>
      </c>
      <c r="BL319" s="16" t="s">
        <v>262</v>
      </c>
      <c r="BM319" s="155" t="s">
        <v>505</v>
      </c>
    </row>
    <row r="320" spans="1:65" s="13" customFormat="1">
      <c r="B320" s="157"/>
      <c r="D320" s="158" t="s">
        <v>182</v>
      </c>
      <c r="E320" s="159" t="s">
        <v>1</v>
      </c>
      <c r="F320" s="160" t="s">
        <v>500</v>
      </c>
      <c r="H320" s="161">
        <v>3</v>
      </c>
      <c r="I320" s="162"/>
      <c r="L320" s="157"/>
      <c r="M320" s="163"/>
      <c r="N320" s="164"/>
      <c r="O320" s="164"/>
      <c r="P320" s="164"/>
      <c r="Q320" s="164"/>
      <c r="R320" s="164"/>
      <c r="S320" s="164"/>
      <c r="T320" s="165"/>
      <c r="AT320" s="159" t="s">
        <v>182</v>
      </c>
      <c r="AU320" s="159" t="s">
        <v>85</v>
      </c>
      <c r="AV320" s="13" t="s">
        <v>85</v>
      </c>
      <c r="AW320" s="13" t="s">
        <v>33</v>
      </c>
      <c r="AX320" s="13" t="s">
        <v>8</v>
      </c>
      <c r="AY320" s="159" t="s">
        <v>174</v>
      </c>
    </row>
    <row r="321" spans="1:65" s="2" customFormat="1" ht="24.2" customHeight="1">
      <c r="A321" s="31"/>
      <c r="B321" s="143"/>
      <c r="C321" s="174" t="s">
        <v>506</v>
      </c>
      <c r="D321" s="174" t="s">
        <v>329</v>
      </c>
      <c r="E321" s="175" t="s">
        <v>507</v>
      </c>
      <c r="F321" s="176" t="s">
        <v>508</v>
      </c>
      <c r="G321" s="177" t="s">
        <v>472</v>
      </c>
      <c r="H321" s="178">
        <v>2</v>
      </c>
      <c r="I321" s="179"/>
      <c r="J321" s="180">
        <f>ROUND(I321*H321,0)</f>
        <v>0</v>
      </c>
      <c r="K321" s="176" t="s">
        <v>180</v>
      </c>
      <c r="L321" s="181"/>
      <c r="M321" s="182" t="s">
        <v>1</v>
      </c>
      <c r="N321" s="183" t="s">
        <v>42</v>
      </c>
      <c r="O321" s="57"/>
      <c r="P321" s="153">
        <f>O321*H321</f>
        <v>0</v>
      </c>
      <c r="Q321" s="153">
        <v>2.1000000000000001E-2</v>
      </c>
      <c r="R321" s="153">
        <f>Q321*H321</f>
        <v>4.2000000000000003E-2</v>
      </c>
      <c r="S321" s="153">
        <v>0</v>
      </c>
      <c r="T321" s="154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55" t="s">
        <v>332</v>
      </c>
      <c r="AT321" s="155" t="s">
        <v>329</v>
      </c>
      <c r="AU321" s="155" t="s">
        <v>85</v>
      </c>
      <c r="AY321" s="16" t="s">
        <v>174</v>
      </c>
      <c r="BE321" s="156">
        <f>IF(N321="základní",J321,0)</f>
        <v>0</v>
      </c>
      <c r="BF321" s="156">
        <f>IF(N321="snížená",J321,0)</f>
        <v>0</v>
      </c>
      <c r="BG321" s="156">
        <f>IF(N321="zákl. přenesená",J321,0)</f>
        <v>0</v>
      </c>
      <c r="BH321" s="156">
        <f>IF(N321="sníž. přenesená",J321,0)</f>
        <v>0</v>
      </c>
      <c r="BI321" s="156">
        <f>IF(N321="nulová",J321,0)</f>
        <v>0</v>
      </c>
      <c r="BJ321" s="16" t="s">
        <v>8</v>
      </c>
      <c r="BK321" s="156">
        <f>ROUND(I321*H321,0)</f>
        <v>0</v>
      </c>
      <c r="BL321" s="16" t="s">
        <v>262</v>
      </c>
      <c r="BM321" s="155" t="s">
        <v>509</v>
      </c>
    </row>
    <row r="322" spans="1:65" s="13" customFormat="1">
      <c r="B322" s="157"/>
      <c r="D322" s="158" t="s">
        <v>182</v>
      </c>
      <c r="E322" s="159" t="s">
        <v>1</v>
      </c>
      <c r="F322" s="160" t="s">
        <v>501</v>
      </c>
      <c r="H322" s="161">
        <v>2</v>
      </c>
      <c r="I322" s="162"/>
      <c r="L322" s="157"/>
      <c r="M322" s="163"/>
      <c r="N322" s="164"/>
      <c r="O322" s="164"/>
      <c r="P322" s="164"/>
      <c r="Q322" s="164"/>
      <c r="R322" s="164"/>
      <c r="S322" s="164"/>
      <c r="T322" s="165"/>
      <c r="AT322" s="159" t="s">
        <v>182</v>
      </c>
      <c r="AU322" s="159" t="s">
        <v>85</v>
      </c>
      <c r="AV322" s="13" t="s">
        <v>85</v>
      </c>
      <c r="AW322" s="13" t="s">
        <v>33</v>
      </c>
      <c r="AX322" s="13" t="s">
        <v>8</v>
      </c>
      <c r="AY322" s="159" t="s">
        <v>174</v>
      </c>
    </row>
    <row r="323" spans="1:65" s="2" customFormat="1" ht="24.2" customHeight="1">
      <c r="A323" s="31"/>
      <c r="B323" s="143"/>
      <c r="C323" s="144" t="s">
        <v>510</v>
      </c>
      <c r="D323" s="144" t="s">
        <v>176</v>
      </c>
      <c r="E323" s="145" t="s">
        <v>511</v>
      </c>
      <c r="F323" s="146" t="s">
        <v>512</v>
      </c>
      <c r="G323" s="147" t="s">
        <v>472</v>
      </c>
      <c r="H323" s="148">
        <v>1</v>
      </c>
      <c r="I323" s="149"/>
      <c r="J323" s="150">
        <f>ROUND(I323*H323,0)</f>
        <v>0</v>
      </c>
      <c r="K323" s="146" t="s">
        <v>180</v>
      </c>
      <c r="L323" s="32"/>
      <c r="M323" s="151" t="s">
        <v>1</v>
      </c>
      <c r="N323" s="152" t="s">
        <v>42</v>
      </c>
      <c r="O323" s="57"/>
      <c r="P323" s="153">
        <f>O323*H323</f>
        <v>0</v>
      </c>
      <c r="Q323" s="153">
        <v>0</v>
      </c>
      <c r="R323" s="153">
        <f>Q323*H323</f>
        <v>0</v>
      </c>
      <c r="S323" s="153">
        <v>0</v>
      </c>
      <c r="T323" s="154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55" t="s">
        <v>262</v>
      </c>
      <c r="AT323" s="155" t="s">
        <v>176</v>
      </c>
      <c r="AU323" s="155" t="s">
        <v>85</v>
      </c>
      <c r="AY323" s="16" t="s">
        <v>174</v>
      </c>
      <c r="BE323" s="156">
        <f>IF(N323="základní",J323,0)</f>
        <v>0</v>
      </c>
      <c r="BF323" s="156">
        <f>IF(N323="snížená",J323,0)</f>
        <v>0</v>
      </c>
      <c r="BG323" s="156">
        <f>IF(N323="zákl. přenesená",J323,0)</f>
        <v>0</v>
      </c>
      <c r="BH323" s="156">
        <f>IF(N323="sníž. přenesená",J323,0)</f>
        <v>0</v>
      </c>
      <c r="BI323" s="156">
        <f>IF(N323="nulová",J323,0)</f>
        <v>0</v>
      </c>
      <c r="BJ323" s="16" t="s">
        <v>8</v>
      </c>
      <c r="BK323" s="156">
        <f>ROUND(I323*H323,0)</f>
        <v>0</v>
      </c>
      <c r="BL323" s="16" t="s">
        <v>262</v>
      </c>
      <c r="BM323" s="155" t="s">
        <v>513</v>
      </c>
    </row>
    <row r="324" spans="1:65" s="13" customFormat="1">
      <c r="B324" s="157"/>
      <c r="D324" s="158" t="s">
        <v>182</v>
      </c>
      <c r="E324" s="159" t="s">
        <v>1</v>
      </c>
      <c r="F324" s="160" t="s">
        <v>514</v>
      </c>
      <c r="H324" s="161">
        <v>1</v>
      </c>
      <c r="I324" s="162"/>
      <c r="L324" s="157"/>
      <c r="M324" s="163"/>
      <c r="N324" s="164"/>
      <c r="O324" s="164"/>
      <c r="P324" s="164"/>
      <c r="Q324" s="164"/>
      <c r="R324" s="164"/>
      <c r="S324" s="164"/>
      <c r="T324" s="165"/>
      <c r="AT324" s="159" t="s">
        <v>182</v>
      </c>
      <c r="AU324" s="159" t="s">
        <v>85</v>
      </c>
      <c r="AV324" s="13" t="s">
        <v>85</v>
      </c>
      <c r="AW324" s="13" t="s">
        <v>33</v>
      </c>
      <c r="AX324" s="13" t="s">
        <v>8</v>
      </c>
      <c r="AY324" s="159" t="s">
        <v>174</v>
      </c>
    </row>
    <row r="325" spans="1:65" s="2" customFormat="1" ht="24.2" customHeight="1">
      <c r="A325" s="31"/>
      <c r="B325" s="143"/>
      <c r="C325" s="174" t="s">
        <v>515</v>
      </c>
      <c r="D325" s="174" t="s">
        <v>329</v>
      </c>
      <c r="E325" s="175" t="s">
        <v>516</v>
      </c>
      <c r="F325" s="176" t="s">
        <v>517</v>
      </c>
      <c r="G325" s="177" t="s">
        <v>472</v>
      </c>
      <c r="H325" s="178">
        <v>1</v>
      </c>
      <c r="I325" s="179"/>
      <c r="J325" s="180">
        <f>ROUND(I325*H325,0)</f>
        <v>0</v>
      </c>
      <c r="K325" s="176" t="s">
        <v>180</v>
      </c>
      <c r="L325" s="181"/>
      <c r="M325" s="182" t="s">
        <v>1</v>
      </c>
      <c r="N325" s="183" t="s">
        <v>42</v>
      </c>
      <c r="O325" s="57"/>
      <c r="P325" s="153">
        <f>O325*H325</f>
        <v>0</v>
      </c>
      <c r="Q325" s="153">
        <v>4.2999999999999997E-2</v>
      </c>
      <c r="R325" s="153">
        <f>Q325*H325</f>
        <v>4.2999999999999997E-2</v>
      </c>
      <c r="S325" s="153">
        <v>0</v>
      </c>
      <c r="T325" s="154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55" t="s">
        <v>332</v>
      </c>
      <c r="AT325" s="155" t="s">
        <v>329</v>
      </c>
      <c r="AU325" s="155" t="s">
        <v>85</v>
      </c>
      <c r="AY325" s="16" t="s">
        <v>174</v>
      </c>
      <c r="BE325" s="156">
        <f>IF(N325="základní",J325,0)</f>
        <v>0</v>
      </c>
      <c r="BF325" s="156">
        <f>IF(N325="snížená",J325,0)</f>
        <v>0</v>
      </c>
      <c r="BG325" s="156">
        <f>IF(N325="zákl. přenesená",J325,0)</f>
        <v>0</v>
      </c>
      <c r="BH325" s="156">
        <f>IF(N325="sníž. přenesená",J325,0)</f>
        <v>0</v>
      </c>
      <c r="BI325" s="156">
        <f>IF(N325="nulová",J325,0)</f>
        <v>0</v>
      </c>
      <c r="BJ325" s="16" t="s">
        <v>8</v>
      </c>
      <c r="BK325" s="156">
        <f>ROUND(I325*H325,0)</f>
        <v>0</v>
      </c>
      <c r="BL325" s="16" t="s">
        <v>262</v>
      </c>
      <c r="BM325" s="155" t="s">
        <v>518</v>
      </c>
    </row>
    <row r="326" spans="1:65" s="13" customFormat="1">
      <c r="B326" s="157"/>
      <c r="D326" s="158" t="s">
        <v>182</v>
      </c>
      <c r="E326" s="159" t="s">
        <v>1</v>
      </c>
      <c r="F326" s="160" t="s">
        <v>514</v>
      </c>
      <c r="H326" s="161">
        <v>1</v>
      </c>
      <c r="I326" s="162"/>
      <c r="L326" s="157"/>
      <c r="M326" s="163"/>
      <c r="N326" s="164"/>
      <c r="O326" s="164"/>
      <c r="P326" s="164"/>
      <c r="Q326" s="164"/>
      <c r="R326" s="164"/>
      <c r="S326" s="164"/>
      <c r="T326" s="165"/>
      <c r="AT326" s="159" t="s">
        <v>182</v>
      </c>
      <c r="AU326" s="159" t="s">
        <v>85</v>
      </c>
      <c r="AV326" s="13" t="s">
        <v>85</v>
      </c>
      <c r="AW326" s="13" t="s">
        <v>33</v>
      </c>
      <c r="AX326" s="13" t="s">
        <v>8</v>
      </c>
      <c r="AY326" s="159" t="s">
        <v>174</v>
      </c>
    </row>
    <row r="327" spans="1:65" s="2" customFormat="1" ht="24.2" customHeight="1">
      <c r="A327" s="31"/>
      <c r="B327" s="143"/>
      <c r="C327" s="144" t="s">
        <v>519</v>
      </c>
      <c r="D327" s="144" t="s">
        <v>176</v>
      </c>
      <c r="E327" s="145" t="s">
        <v>520</v>
      </c>
      <c r="F327" s="146" t="s">
        <v>521</v>
      </c>
      <c r="G327" s="147" t="s">
        <v>472</v>
      </c>
      <c r="H327" s="148">
        <v>1</v>
      </c>
      <c r="I327" s="149"/>
      <c r="J327" s="150">
        <f>ROUND(I327*H327,0)</f>
        <v>0</v>
      </c>
      <c r="K327" s="146" t="s">
        <v>180</v>
      </c>
      <c r="L327" s="32"/>
      <c r="M327" s="151" t="s">
        <v>1</v>
      </c>
      <c r="N327" s="152" t="s">
        <v>42</v>
      </c>
      <c r="O327" s="57"/>
      <c r="P327" s="153">
        <f>O327*H327</f>
        <v>0</v>
      </c>
      <c r="Q327" s="153">
        <v>0</v>
      </c>
      <c r="R327" s="153">
        <f>Q327*H327</f>
        <v>0</v>
      </c>
      <c r="S327" s="153">
        <v>0</v>
      </c>
      <c r="T327" s="154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55" t="s">
        <v>262</v>
      </c>
      <c r="AT327" s="155" t="s">
        <v>176</v>
      </c>
      <c r="AU327" s="155" t="s">
        <v>85</v>
      </c>
      <c r="AY327" s="16" t="s">
        <v>174</v>
      </c>
      <c r="BE327" s="156">
        <f>IF(N327="základní",J327,0)</f>
        <v>0</v>
      </c>
      <c r="BF327" s="156">
        <f>IF(N327="snížená",J327,0)</f>
        <v>0</v>
      </c>
      <c r="BG327" s="156">
        <f>IF(N327="zákl. přenesená",J327,0)</f>
        <v>0</v>
      </c>
      <c r="BH327" s="156">
        <f>IF(N327="sníž. přenesená",J327,0)</f>
        <v>0</v>
      </c>
      <c r="BI327" s="156">
        <f>IF(N327="nulová",J327,0)</f>
        <v>0</v>
      </c>
      <c r="BJ327" s="16" t="s">
        <v>8</v>
      </c>
      <c r="BK327" s="156">
        <f>ROUND(I327*H327,0)</f>
        <v>0</v>
      </c>
      <c r="BL327" s="16" t="s">
        <v>262</v>
      </c>
      <c r="BM327" s="155" t="s">
        <v>522</v>
      </c>
    </row>
    <row r="328" spans="1:65" s="13" customFormat="1">
      <c r="B328" s="157"/>
      <c r="D328" s="158" t="s">
        <v>182</v>
      </c>
      <c r="E328" s="159" t="s">
        <v>1</v>
      </c>
      <c r="F328" s="160" t="s">
        <v>514</v>
      </c>
      <c r="H328" s="161">
        <v>1</v>
      </c>
      <c r="I328" s="162"/>
      <c r="L328" s="157"/>
      <c r="M328" s="163"/>
      <c r="N328" s="164"/>
      <c r="O328" s="164"/>
      <c r="P328" s="164"/>
      <c r="Q328" s="164"/>
      <c r="R328" s="164"/>
      <c r="S328" s="164"/>
      <c r="T328" s="165"/>
      <c r="AT328" s="159" t="s">
        <v>182</v>
      </c>
      <c r="AU328" s="159" t="s">
        <v>85</v>
      </c>
      <c r="AV328" s="13" t="s">
        <v>85</v>
      </c>
      <c r="AW328" s="13" t="s">
        <v>33</v>
      </c>
      <c r="AX328" s="13" t="s">
        <v>8</v>
      </c>
      <c r="AY328" s="159" t="s">
        <v>174</v>
      </c>
    </row>
    <row r="329" spans="1:65" s="2" customFormat="1" ht="14.45" customHeight="1">
      <c r="A329" s="31"/>
      <c r="B329" s="143"/>
      <c r="C329" s="174" t="s">
        <v>523</v>
      </c>
      <c r="D329" s="174" t="s">
        <v>329</v>
      </c>
      <c r="E329" s="175" t="s">
        <v>524</v>
      </c>
      <c r="F329" s="176" t="s">
        <v>525</v>
      </c>
      <c r="G329" s="177" t="s">
        <v>472</v>
      </c>
      <c r="H329" s="178">
        <v>1</v>
      </c>
      <c r="I329" s="179"/>
      <c r="J329" s="180">
        <f>ROUND(I329*H329,0)</f>
        <v>0</v>
      </c>
      <c r="K329" s="176" t="s">
        <v>180</v>
      </c>
      <c r="L329" s="181"/>
      <c r="M329" s="182" t="s">
        <v>1</v>
      </c>
      <c r="N329" s="183" t="s">
        <v>42</v>
      </c>
      <c r="O329" s="57"/>
      <c r="P329" s="153">
        <f>O329*H329</f>
        <v>0</v>
      </c>
      <c r="Q329" s="153">
        <v>4.7000000000000002E-3</v>
      </c>
      <c r="R329" s="153">
        <f>Q329*H329</f>
        <v>4.7000000000000002E-3</v>
      </c>
      <c r="S329" s="153">
        <v>0</v>
      </c>
      <c r="T329" s="154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55" t="s">
        <v>332</v>
      </c>
      <c r="AT329" s="155" t="s">
        <v>329</v>
      </c>
      <c r="AU329" s="155" t="s">
        <v>85</v>
      </c>
      <c r="AY329" s="16" t="s">
        <v>174</v>
      </c>
      <c r="BE329" s="156">
        <f>IF(N329="základní",J329,0)</f>
        <v>0</v>
      </c>
      <c r="BF329" s="156">
        <f>IF(N329="snížená",J329,0)</f>
        <v>0</v>
      </c>
      <c r="BG329" s="156">
        <f>IF(N329="zákl. přenesená",J329,0)</f>
        <v>0</v>
      </c>
      <c r="BH329" s="156">
        <f>IF(N329="sníž. přenesená",J329,0)</f>
        <v>0</v>
      </c>
      <c r="BI329" s="156">
        <f>IF(N329="nulová",J329,0)</f>
        <v>0</v>
      </c>
      <c r="BJ329" s="16" t="s">
        <v>8</v>
      </c>
      <c r="BK329" s="156">
        <f>ROUND(I329*H329,0)</f>
        <v>0</v>
      </c>
      <c r="BL329" s="16" t="s">
        <v>262</v>
      </c>
      <c r="BM329" s="155" t="s">
        <v>526</v>
      </c>
    </row>
    <row r="330" spans="1:65" s="13" customFormat="1">
      <c r="B330" s="157"/>
      <c r="D330" s="158" t="s">
        <v>182</v>
      </c>
      <c r="E330" s="159" t="s">
        <v>1</v>
      </c>
      <c r="F330" s="160" t="s">
        <v>514</v>
      </c>
      <c r="H330" s="161">
        <v>1</v>
      </c>
      <c r="I330" s="162"/>
      <c r="L330" s="157"/>
      <c r="M330" s="163"/>
      <c r="N330" s="164"/>
      <c r="O330" s="164"/>
      <c r="P330" s="164"/>
      <c r="Q330" s="164"/>
      <c r="R330" s="164"/>
      <c r="S330" s="164"/>
      <c r="T330" s="165"/>
      <c r="AT330" s="159" t="s">
        <v>182</v>
      </c>
      <c r="AU330" s="159" t="s">
        <v>85</v>
      </c>
      <c r="AV330" s="13" t="s">
        <v>85</v>
      </c>
      <c r="AW330" s="13" t="s">
        <v>33</v>
      </c>
      <c r="AX330" s="13" t="s">
        <v>8</v>
      </c>
      <c r="AY330" s="159" t="s">
        <v>174</v>
      </c>
    </row>
    <row r="331" spans="1:65" s="2" customFormat="1" ht="14.45" customHeight="1">
      <c r="A331" s="31"/>
      <c r="B331" s="143"/>
      <c r="C331" s="144" t="s">
        <v>527</v>
      </c>
      <c r="D331" s="144" t="s">
        <v>176</v>
      </c>
      <c r="E331" s="145" t="s">
        <v>528</v>
      </c>
      <c r="F331" s="146" t="s">
        <v>529</v>
      </c>
      <c r="G331" s="147" t="s">
        <v>472</v>
      </c>
      <c r="H331" s="148">
        <v>1</v>
      </c>
      <c r="I331" s="149"/>
      <c r="J331" s="150">
        <f>ROUND(I331*H331,0)</f>
        <v>0</v>
      </c>
      <c r="K331" s="146" t="s">
        <v>180</v>
      </c>
      <c r="L331" s="32"/>
      <c r="M331" s="151" t="s">
        <v>1</v>
      </c>
      <c r="N331" s="152" t="s">
        <v>42</v>
      </c>
      <c r="O331" s="57"/>
      <c r="P331" s="153">
        <f>O331*H331</f>
        <v>0</v>
      </c>
      <c r="Q331" s="153">
        <v>0</v>
      </c>
      <c r="R331" s="153">
        <f>Q331*H331</f>
        <v>0</v>
      </c>
      <c r="S331" s="153">
        <v>0</v>
      </c>
      <c r="T331" s="154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55" t="s">
        <v>262</v>
      </c>
      <c r="AT331" s="155" t="s">
        <v>176</v>
      </c>
      <c r="AU331" s="155" t="s">
        <v>85</v>
      </c>
      <c r="AY331" s="16" t="s">
        <v>174</v>
      </c>
      <c r="BE331" s="156">
        <f>IF(N331="základní",J331,0)</f>
        <v>0</v>
      </c>
      <c r="BF331" s="156">
        <f>IF(N331="snížená",J331,0)</f>
        <v>0</v>
      </c>
      <c r="BG331" s="156">
        <f>IF(N331="zákl. přenesená",J331,0)</f>
        <v>0</v>
      </c>
      <c r="BH331" s="156">
        <f>IF(N331="sníž. přenesená",J331,0)</f>
        <v>0</v>
      </c>
      <c r="BI331" s="156">
        <f>IF(N331="nulová",J331,0)</f>
        <v>0</v>
      </c>
      <c r="BJ331" s="16" t="s">
        <v>8</v>
      </c>
      <c r="BK331" s="156">
        <f>ROUND(I331*H331,0)</f>
        <v>0</v>
      </c>
      <c r="BL331" s="16" t="s">
        <v>262</v>
      </c>
      <c r="BM331" s="155" t="s">
        <v>530</v>
      </c>
    </row>
    <row r="332" spans="1:65" s="13" customFormat="1">
      <c r="B332" s="157"/>
      <c r="D332" s="158" t="s">
        <v>182</v>
      </c>
      <c r="E332" s="159" t="s">
        <v>1</v>
      </c>
      <c r="F332" s="160" t="s">
        <v>531</v>
      </c>
      <c r="H332" s="161">
        <v>1</v>
      </c>
      <c r="I332" s="162"/>
      <c r="L332" s="157"/>
      <c r="M332" s="163"/>
      <c r="N332" s="164"/>
      <c r="O332" s="164"/>
      <c r="P332" s="164"/>
      <c r="Q332" s="164"/>
      <c r="R332" s="164"/>
      <c r="S332" s="164"/>
      <c r="T332" s="165"/>
      <c r="AT332" s="159" t="s">
        <v>182</v>
      </c>
      <c r="AU332" s="159" t="s">
        <v>85</v>
      </c>
      <c r="AV332" s="13" t="s">
        <v>85</v>
      </c>
      <c r="AW332" s="13" t="s">
        <v>33</v>
      </c>
      <c r="AX332" s="13" t="s">
        <v>8</v>
      </c>
      <c r="AY332" s="159" t="s">
        <v>174</v>
      </c>
    </row>
    <row r="333" spans="1:65" s="2" customFormat="1" ht="14.45" customHeight="1">
      <c r="A333" s="31"/>
      <c r="B333" s="143"/>
      <c r="C333" s="174" t="s">
        <v>532</v>
      </c>
      <c r="D333" s="174" t="s">
        <v>329</v>
      </c>
      <c r="E333" s="175" t="s">
        <v>533</v>
      </c>
      <c r="F333" s="176" t="s">
        <v>534</v>
      </c>
      <c r="G333" s="177" t="s">
        <v>472</v>
      </c>
      <c r="H333" s="178">
        <v>1</v>
      </c>
      <c r="I333" s="179"/>
      <c r="J333" s="180">
        <f>ROUND(I333*H333,0)</f>
        <v>0</v>
      </c>
      <c r="K333" s="176" t="s">
        <v>1</v>
      </c>
      <c r="L333" s="181"/>
      <c r="M333" s="182" t="s">
        <v>1</v>
      </c>
      <c r="N333" s="183" t="s">
        <v>42</v>
      </c>
      <c r="O333" s="57"/>
      <c r="P333" s="153">
        <f>O333*H333</f>
        <v>0</v>
      </c>
      <c r="Q333" s="153">
        <v>4.6000000000000001E-4</v>
      </c>
      <c r="R333" s="153">
        <f>Q333*H333</f>
        <v>4.6000000000000001E-4</v>
      </c>
      <c r="S333" s="153">
        <v>0</v>
      </c>
      <c r="T333" s="154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55" t="s">
        <v>332</v>
      </c>
      <c r="AT333" s="155" t="s">
        <v>329</v>
      </c>
      <c r="AU333" s="155" t="s">
        <v>85</v>
      </c>
      <c r="AY333" s="16" t="s">
        <v>174</v>
      </c>
      <c r="BE333" s="156">
        <f>IF(N333="základní",J333,0)</f>
        <v>0</v>
      </c>
      <c r="BF333" s="156">
        <f>IF(N333="snížená",J333,0)</f>
        <v>0</v>
      </c>
      <c r="BG333" s="156">
        <f>IF(N333="zákl. přenesená",J333,0)</f>
        <v>0</v>
      </c>
      <c r="BH333" s="156">
        <f>IF(N333="sníž. přenesená",J333,0)</f>
        <v>0</v>
      </c>
      <c r="BI333" s="156">
        <f>IF(N333="nulová",J333,0)</f>
        <v>0</v>
      </c>
      <c r="BJ333" s="16" t="s">
        <v>8</v>
      </c>
      <c r="BK333" s="156">
        <f>ROUND(I333*H333,0)</f>
        <v>0</v>
      </c>
      <c r="BL333" s="16" t="s">
        <v>262</v>
      </c>
      <c r="BM333" s="155" t="s">
        <v>535</v>
      </c>
    </row>
    <row r="334" spans="1:65" s="2" customFormat="1" ht="14.45" customHeight="1">
      <c r="A334" s="31"/>
      <c r="B334" s="143"/>
      <c r="C334" s="144" t="s">
        <v>536</v>
      </c>
      <c r="D334" s="144" t="s">
        <v>176</v>
      </c>
      <c r="E334" s="145" t="s">
        <v>537</v>
      </c>
      <c r="F334" s="146" t="s">
        <v>538</v>
      </c>
      <c r="G334" s="147" t="s">
        <v>472</v>
      </c>
      <c r="H334" s="148">
        <v>6</v>
      </c>
      <c r="I334" s="149"/>
      <c r="J334" s="150">
        <f>ROUND(I334*H334,0)</f>
        <v>0</v>
      </c>
      <c r="K334" s="146" t="s">
        <v>180</v>
      </c>
      <c r="L334" s="32"/>
      <c r="M334" s="151" t="s">
        <v>1</v>
      </c>
      <c r="N334" s="152" t="s">
        <v>42</v>
      </c>
      <c r="O334" s="57"/>
      <c r="P334" s="153">
        <f>O334*H334</f>
        <v>0</v>
      </c>
      <c r="Q334" s="153">
        <v>0</v>
      </c>
      <c r="R334" s="153">
        <f>Q334*H334</f>
        <v>0</v>
      </c>
      <c r="S334" s="153">
        <v>0</v>
      </c>
      <c r="T334" s="154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55" t="s">
        <v>262</v>
      </c>
      <c r="AT334" s="155" t="s">
        <v>176</v>
      </c>
      <c r="AU334" s="155" t="s">
        <v>85</v>
      </c>
      <c r="AY334" s="16" t="s">
        <v>174</v>
      </c>
      <c r="BE334" s="156">
        <f>IF(N334="základní",J334,0)</f>
        <v>0</v>
      </c>
      <c r="BF334" s="156">
        <f>IF(N334="snížená",J334,0)</f>
        <v>0</v>
      </c>
      <c r="BG334" s="156">
        <f>IF(N334="zákl. přenesená",J334,0)</f>
        <v>0</v>
      </c>
      <c r="BH334" s="156">
        <f>IF(N334="sníž. přenesená",J334,0)</f>
        <v>0</v>
      </c>
      <c r="BI334" s="156">
        <f>IF(N334="nulová",J334,0)</f>
        <v>0</v>
      </c>
      <c r="BJ334" s="16" t="s">
        <v>8</v>
      </c>
      <c r="BK334" s="156">
        <f>ROUND(I334*H334,0)</f>
        <v>0</v>
      </c>
      <c r="BL334" s="16" t="s">
        <v>262</v>
      </c>
      <c r="BM334" s="155" t="s">
        <v>539</v>
      </c>
    </row>
    <row r="335" spans="1:65" s="13" customFormat="1">
      <c r="B335" s="157"/>
      <c r="D335" s="158" t="s">
        <v>182</v>
      </c>
      <c r="E335" s="159" t="s">
        <v>1</v>
      </c>
      <c r="F335" s="160" t="s">
        <v>500</v>
      </c>
      <c r="H335" s="161">
        <v>3</v>
      </c>
      <c r="I335" s="162"/>
      <c r="L335" s="157"/>
      <c r="M335" s="163"/>
      <c r="N335" s="164"/>
      <c r="O335" s="164"/>
      <c r="P335" s="164"/>
      <c r="Q335" s="164"/>
      <c r="R335" s="164"/>
      <c r="S335" s="164"/>
      <c r="T335" s="165"/>
      <c r="AT335" s="159" t="s">
        <v>182</v>
      </c>
      <c r="AU335" s="159" t="s">
        <v>85</v>
      </c>
      <c r="AV335" s="13" t="s">
        <v>85</v>
      </c>
      <c r="AW335" s="13" t="s">
        <v>33</v>
      </c>
      <c r="AX335" s="13" t="s">
        <v>77</v>
      </c>
      <c r="AY335" s="159" t="s">
        <v>174</v>
      </c>
    </row>
    <row r="336" spans="1:65" s="13" customFormat="1">
      <c r="B336" s="157"/>
      <c r="D336" s="158" t="s">
        <v>182</v>
      </c>
      <c r="E336" s="159" t="s">
        <v>1</v>
      </c>
      <c r="F336" s="160" t="s">
        <v>501</v>
      </c>
      <c r="H336" s="161">
        <v>2</v>
      </c>
      <c r="I336" s="162"/>
      <c r="L336" s="157"/>
      <c r="M336" s="163"/>
      <c r="N336" s="164"/>
      <c r="O336" s="164"/>
      <c r="P336" s="164"/>
      <c r="Q336" s="164"/>
      <c r="R336" s="164"/>
      <c r="S336" s="164"/>
      <c r="T336" s="165"/>
      <c r="AT336" s="159" t="s">
        <v>182</v>
      </c>
      <c r="AU336" s="159" t="s">
        <v>85</v>
      </c>
      <c r="AV336" s="13" t="s">
        <v>85</v>
      </c>
      <c r="AW336" s="13" t="s">
        <v>33</v>
      </c>
      <c r="AX336" s="13" t="s">
        <v>77</v>
      </c>
      <c r="AY336" s="159" t="s">
        <v>174</v>
      </c>
    </row>
    <row r="337" spans="1:65" s="13" customFormat="1">
      <c r="B337" s="157"/>
      <c r="D337" s="158" t="s">
        <v>182</v>
      </c>
      <c r="E337" s="159" t="s">
        <v>1</v>
      </c>
      <c r="F337" s="160" t="s">
        <v>540</v>
      </c>
      <c r="H337" s="161">
        <v>1</v>
      </c>
      <c r="I337" s="162"/>
      <c r="L337" s="157"/>
      <c r="M337" s="163"/>
      <c r="N337" s="164"/>
      <c r="O337" s="164"/>
      <c r="P337" s="164"/>
      <c r="Q337" s="164"/>
      <c r="R337" s="164"/>
      <c r="S337" s="164"/>
      <c r="T337" s="165"/>
      <c r="AT337" s="159" t="s">
        <v>182</v>
      </c>
      <c r="AU337" s="159" t="s">
        <v>85</v>
      </c>
      <c r="AV337" s="13" t="s">
        <v>85</v>
      </c>
      <c r="AW337" s="13" t="s">
        <v>33</v>
      </c>
      <c r="AX337" s="13" t="s">
        <v>77</v>
      </c>
      <c r="AY337" s="159" t="s">
        <v>174</v>
      </c>
    </row>
    <row r="338" spans="1:65" s="14" customFormat="1">
      <c r="B338" s="166"/>
      <c r="D338" s="158" t="s">
        <v>182</v>
      </c>
      <c r="E338" s="167" t="s">
        <v>1</v>
      </c>
      <c r="F338" s="168" t="s">
        <v>184</v>
      </c>
      <c r="H338" s="169">
        <v>6</v>
      </c>
      <c r="I338" s="170"/>
      <c r="L338" s="166"/>
      <c r="M338" s="171"/>
      <c r="N338" s="172"/>
      <c r="O338" s="172"/>
      <c r="P338" s="172"/>
      <c r="Q338" s="172"/>
      <c r="R338" s="172"/>
      <c r="S338" s="172"/>
      <c r="T338" s="173"/>
      <c r="AT338" s="167" t="s">
        <v>182</v>
      </c>
      <c r="AU338" s="167" t="s">
        <v>85</v>
      </c>
      <c r="AV338" s="14" t="s">
        <v>87</v>
      </c>
      <c r="AW338" s="14" t="s">
        <v>33</v>
      </c>
      <c r="AX338" s="14" t="s">
        <v>8</v>
      </c>
      <c r="AY338" s="167" t="s">
        <v>174</v>
      </c>
    </row>
    <row r="339" spans="1:65" s="2" customFormat="1" ht="14.45" customHeight="1">
      <c r="A339" s="31"/>
      <c r="B339" s="143"/>
      <c r="C339" s="174" t="s">
        <v>541</v>
      </c>
      <c r="D339" s="174" t="s">
        <v>329</v>
      </c>
      <c r="E339" s="175" t="s">
        <v>542</v>
      </c>
      <c r="F339" s="176" t="s">
        <v>543</v>
      </c>
      <c r="G339" s="177" t="s">
        <v>472</v>
      </c>
      <c r="H339" s="178">
        <v>6</v>
      </c>
      <c r="I339" s="179"/>
      <c r="J339" s="180">
        <f>ROUND(I339*H339,0)</f>
        <v>0</v>
      </c>
      <c r="K339" s="176" t="s">
        <v>180</v>
      </c>
      <c r="L339" s="181"/>
      <c r="M339" s="182" t="s">
        <v>1</v>
      </c>
      <c r="N339" s="183" t="s">
        <v>42</v>
      </c>
      <c r="O339" s="57"/>
      <c r="P339" s="153">
        <f>O339*H339</f>
        <v>0</v>
      </c>
      <c r="Q339" s="153">
        <v>1.4999999999999999E-4</v>
      </c>
      <c r="R339" s="153">
        <f>Q339*H339</f>
        <v>8.9999999999999998E-4</v>
      </c>
      <c r="S339" s="153">
        <v>0</v>
      </c>
      <c r="T339" s="154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55" t="s">
        <v>332</v>
      </c>
      <c r="AT339" s="155" t="s">
        <v>329</v>
      </c>
      <c r="AU339" s="155" t="s">
        <v>85</v>
      </c>
      <c r="AY339" s="16" t="s">
        <v>174</v>
      </c>
      <c r="BE339" s="156">
        <f>IF(N339="základní",J339,0)</f>
        <v>0</v>
      </c>
      <c r="BF339" s="156">
        <f>IF(N339="snížená",J339,0)</f>
        <v>0</v>
      </c>
      <c r="BG339" s="156">
        <f>IF(N339="zákl. přenesená",J339,0)</f>
        <v>0</v>
      </c>
      <c r="BH339" s="156">
        <f>IF(N339="sníž. přenesená",J339,0)</f>
        <v>0</v>
      </c>
      <c r="BI339" s="156">
        <f>IF(N339="nulová",J339,0)</f>
        <v>0</v>
      </c>
      <c r="BJ339" s="16" t="s">
        <v>8</v>
      </c>
      <c r="BK339" s="156">
        <f>ROUND(I339*H339,0)</f>
        <v>0</v>
      </c>
      <c r="BL339" s="16" t="s">
        <v>262</v>
      </c>
      <c r="BM339" s="155" t="s">
        <v>544</v>
      </c>
    </row>
    <row r="340" spans="1:65" s="2" customFormat="1" ht="14.45" customHeight="1">
      <c r="A340" s="31"/>
      <c r="B340" s="143"/>
      <c r="C340" s="144" t="s">
        <v>125</v>
      </c>
      <c r="D340" s="144" t="s">
        <v>176</v>
      </c>
      <c r="E340" s="145" t="s">
        <v>545</v>
      </c>
      <c r="F340" s="146" t="s">
        <v>546</v>
      </c>
      <c r="G340" s="147" t="s">
        <v>472</v>
      </c>
      <c r="H340" s="148">
        <v>6</v>
      </c>
      <c r="I340" s="149"/>
      <c r="J340" s="150">
        <f>ROUND(I340*H340,0)</f>
        <v>0</v>
      </c>
      <c r="K340" s="146" t="s">
        <v>180</v>
      </c>
      <c r="L340" s="32"/>
      <c r="M340" s="151" t="s">
        <v>1</v>
      </c>
      <c r="N340" s="152" t="s">
        <v>42</v>
      </c>
      <c r="O340" s="57"/>
      <c r="P340" s="153">
        <f>O340*H340</f>
        <v>0</v>
      </c>
      <c r="Q340" s="153">
        <v>0</v>
      </c>
      <c r="R340" s="153">
        <f>Q340*H340</f>
        <v>0</v>
      </c>
      <c r="S340" s="153">
        <v>0</v>
      </c>
      <c r="T340" s="154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55" t="s">
        <v>262</v>
      </c>
      <c r="AT340" s="155" t="s">
        <v>176</v>
      </c>
      <c r="AU340" s="155" t="s">
        <v>85</v>
      </c>
      <c r="AY340" s="16" t="s">
        <v>174</v>
      </c>
      <c r="BE340" s="156">
        <f>IF(N340="základní",J340,0)</f>
        <v>0</v>
      </c>
      <c r="BF340" s="156">
        <f>IF(N340="snížená",J340,0)</f>
        <v>0</v>
      </c>
      <c r="BG340" s="156">
        <f>IF(N340="zákl. přenesená",J340,0)</f>
        <v>0</v>
      </c>
      <c r="BH340" s="156">
        <f>IF(N340="sníž. přenesená",J340,0)</f>
        <v>0</v>
      </c>
      <c r="BI340" s="156">
        <f>IF(N340="nulová",J340,0)</f>
        <v>0</v>
      </c>
      <c r="BJ340" s="16" t="s">
        <v>8</v>
      </c>
      <c r="BK340" s="156">
        <f>ROUND(I340*H340,0)</f>
        <v>0</v>
      </c>
      <c r="BL340" s="16" t="s">
        <v>262</v>
      </c>
      <c r="BM340" s="155" t="s">
        <v>547</v>
      </c>
    </row>
    <row r="341" spans="1:65" s="13" customFormat="1">
      <c r="B341" s="157"/>
      <c r="D341" s="158" t="s">
        <v>182</v>
      </c>
      <c r="E341" s="159" t="s">
        <v>1</v>
      </c>
      <c r="F341" s="160" t="s">
        <v>500</v>
      </c>
      <c r="H341" s="161">
        <v>3</v>
      </c>
      <c r="I341" s="162"/>
      <c r="L341" s="157"/>
      <c r="M341" s="163"/>
      <c r="N341" s="164"/>
      <c r="O341" s="164"/>
      <c r="P341" s="164"/>
      <c r="Q341" s="164"/>
      <c r="R341" s="164"/>
      <c r="S341" s="164"/>
      <c r="T341" s="165"/>
      <c r="AT341" s="159" t="s">
        <v>182</v>
      </c>
      <c r="AU341" s="159" t="s">
        <v>85</v>
      </c>
      <c r="AV341" s="13" t="s">
        <v>85</v>
      </c>
      <c r="AW341" s="13" t="s">
        <v>33</v>
      </c>
      <c r="AX341" s="13" t="s">
        <v>77</v>
      </c>
      <c r="AY341" s="159" t="s">
        <v>174</v>
      </c>
    </row>
    <row r="342" spans="1:65" s="13" customFormat="1">
      <c r="B342" s="157"/>
      <c r="D342" s="158" t="s">
        <v>182</v>
      </c>
      <c r="E342" s="159" t="s">
        <v>1</v>
      </c>
      <c r="F342" s="160" t="s">
        <v>501</v>
      </c>
      <c r="H342" s="161">
        <v>2</v>
      </c>
      <c r="I342" s="162"/>
      <c r="L342" s="157"/>
      <c r="M342" s="163"/>
      <c r="N342" s="164"/>
      <c r="O342" s="164"/>
      <c r="P342" s="164"/>
      <c r="Q342" s="164"/>
      <c r="R342" s="164"/>
      <c r="S342" s="164"/>
      <c r="T342" s="165"/>
      <c r="AT342" s="159" t="s">
        <v>182</v>
      </c>
      <c r="AU342" s="159" t="s">
        <v>85</v>
      </c>
      <c r="AV342" s="13" t="s">
        <v>85</v>
      </c>
      <c r="AW342" s="13" t="s">
        <v>33</v>
      </c>
      <c r="AX342" s="13" t="s">
        <v>77</v>
      </c>
      <c r="AY342" s="159" t="s">
        <v>174</v>
      </c>
    </row>
    <row r="343" spans="1:65" s="13" customFormat="1">
      <c r="B343" s="157"/>
      <c r="D343" s="158" t="s">
        <v>182</v>
      </c>
      <c r="E343" s="159" t="s">
        <v>1</v>
      </c>
      <c r="F343" s="160" t="s">
        <v>540</v>
      </c>
      <c r="H343" s="161">
        <v>1</v>
      </c>
      <c r="I343" s="162"/>
      <c r="L343" s="157"/>
      <c r="M343" s="163"/>
      <c r="N343" s="164"/>
      <c r="O343" s="164"/>
      <c r="P343" s="164"/>
      <c r="Q343" s="164"/>
      <c r="R343" s="164"/>
      <c r="S343" s="164"/>
      <c r="T343" s="165"/>
      <c r="AT343" s="159" t="s">
        <v>182</v>
      </c>
      <c r="AU343" s="159" t="s">
        <v>85</v>
      </c>
      <c r="AV343" s="13" t="s">
        <v>85</v>
      </c>
      <c r="AW343" s="13" t="s">
        <v>33</v>
      </c>
      <c r="AX343" s="13" t="s">
        <v>77</v>
      </c>
      <c r="AY343" s="159" t="s">
        <v>174</v>
      </c>
    </row>
    <row r="344" spans="1:65" s="14" customFormat="1">
      <c r="B344" s="166"/>
      <c r="D344" s="158" t="s">
        <v>182</v>
      </c>
      <c r="E344" s="167" t="s">
        <v>1</v>
      </c>
      <c r="F344" s="168" t="s">
        <v>184</v>
      </c>
      <c r="H344" s="169">
        <v>6</v>
      </c>
      <c r="I344" s="170"/>
      <c r="L344" s="166"/>
      <c r="M344" s="171"/>
      <c r="N344" s="172"/>
      <c r="O344" s="172"/>
      <c r="P344" s="172"/>
      <c r="Q344" s="172"/>
      <c r="R344" s="172"/>
      <c r="S344" s="172"/>
      <c r="T344" s="173"/>
      <c r="AT344" s="167" t="s">
        <v>182</v>
      </c>
      <c r="AU344" s="167" t="s">
        <v>85</v>
      </c>
      <c r="AV344" s="14" t="s">
        <v>87</v>
      </c>
      <c r="AW344" s="14" t="s">
        <v>33</v>
      </c>
      <c r="AX344" s="14" t="s">
        <v>8</v>
      </c>
      <c r="AY344" s="167" t="s">
        <v>174</v>
      </c>
    </row>
    <row r="345" spans="1:65" s="2" customFormat="1" ht="24.2" customHeight="1">
      <c r="A345" s="31"/>
      <c r="B345" s="143"/>
      <c r="C345" s="174" t="s">
        <v>548</v>
      </c>
      <c r="D345" s="174" t="s">
        <v>329</v>
      </c>
      <c r="E345" s="175" t="s">
        <v>549</v>
      </c>
      <c r="F345" s="176" t="s">
        <v>550</v>
      </c>
      <c r="G345" s="177" t="s">
        <v>472</v>
      </c>
      <c r="H345" s="178">
        <v>6</v>
      </c>
      <c r="I345" s="179"/>
      <c r="J345" s="180">
        <f>ROUND(I345*H345,0)</f>
        <v>0</v>
      </c>
      <c r="K345" s="176" t="s">
        <v>180</v>
      </c>
      <c r="L345" s="181"/>
      <c r="M345" s="182" t="s">
        <v>1</v>
      </c>
      <c r="N345" s="183" t="s">
        <v>42</v>
      </c>
      <c r="O345" s="57"/>
      <c r="P345" s="153">
        <f>O345*H345</f>
        <v>0</v>
      </c>
      <c r="Q345" s="153">
        <v>1.1999999999999999E-3</v>
      </c>
      <c r="R345" s="153">
        <f>Q345*H345</f>
        <v>7.1999999999999998E-3</v>
      </c>
      <c r="S345" s="153">
        <v>0</v>
      </c>
      <c r="T345" s="154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55" t="s">
        <v>332</v>
      </c>
      <c r="AT345" s="155" t="s">
        <v>329</v>
      </c>
      <c r="AU345" s="155" t="s">
        <v>85</v>
      </c>
      <c r="AY345" s="16" t="s">
        <v>174</v>
      </c>
      <c r="BE345" s="156">
        <f>IF(N345="základní",J345,0)</f>
        <v>0</v>
      </c>
      <c r="BF345" s="156">
        <f>IF(N345="snížená",J345,0)</f>
        <v>0</v>
      </c>
      <c r="BG345" s="156">
        <f>IF(N345="zákl. přenesená",J345,0)</f>
        <v>0</v>
      </c>
      <c r="BH345" s="156">
        <f>IF(N345="sníž. přenesená",J345,0)</f>
        <v>0</v>
      </c>
      <c r="BI345" s="156">
        <f>IF(N345="nulová",J345,0)</f>
        <v>0</v>
      </c>
      <c r="BJ345" s="16" t="s">
        <v>8</v>
      </c>
      <c r="BK345" s="156">
        <f>ROUND(I345*H345,0)</f>
        <v>0</v>
      </c>
      <c r="BL345" s="16" t="s">
        <v>262</v>
      </c>
      <c r="BM345" s="155" t="s">
        <v>551</v>
      </c>
    </row>
    <row r="346" spans="1:65" s="2" customFormat="1" ht="14.45" customHeight="1">
      <c r="A346" s="31"/>
      <c r="B346" s="143"/>
      <c r="C346" s="144" t="s">
        <v>552</v>
      </c>
      <c r="D346" s="144" t="s">
        <v>176</v>
      </c>
      <c r="E346" s="145" t="s">
        <v>553</v>
      </c>
      <c r="F346" s="146" t="s">
        <v>554</v>
      </c>
      <c r="G346" s="147" t="s">
        <v>472</v>
      </c>
      <c r="H346" s="148">
        <v>2</v>
      </c>
      <c r="I346" s="149"/>
      <c r="J346" s="150">
        <f>ROUND(I346*H346,0)</f>
        <v>0</v>
      </c>
      <c r="K346" s="146" t="s">
        <v>180</v>
      </c>
      <c r="L346" s="32"/>
      <c r="M346" s="151" t="s">
        <v>1</v>
      </c>
      <c r="N346" s="152" t="s">
        <v>42</v>
      </c>
      <c r="O346" s="57"/>
      <c r="P346" s="153">
        <f>O346*H346</f>
        <v>0</v>
      </c>
      <c r="Q346" s="153">
        <v>2.6067499999999998E-4</v>
      </c>
      <c r="R346" s="153">
        <f>Q346*H346</f>
        <v>5.2134999999999996E-4</v>
      </c>
      <c r="S346" s="153">
        <v>0</v>
      </c>
      <c r="T346" s="154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55" t="s">
        <v>262</v>
      </c>
      <c r="AT346" s="155" t="s">
        <v>176</v>
      </c>
      <c r="AU346" s="155" t="s">
        <v>85</v>
      </c>
      <c r="AY346" s="16" t="s">
        <v>174</v>
      </c>
      <c r="BE346" s="156">
        <f>IF(N346="základní",J346,0)</f>
        <v>0</v>
      </c>
      <c r="BF346" s="156">
        <f>IF(N346="snížená",J346,0)</f>
        <v>0</v>
      </c>
      <c r="BG346" s="156">
        <f>IF(N346="zákl. přenesená",J346,0)</f>
        <v>0</v>
      </c>
      <c r="BH346" s="156">
        <f>IF(N346="sníž. přenesená",J346,0)</f>
        <v>0</v>
      </c>
      <c r="BI346" s="156">
        <f>IF(N346="nulová",J346,0)</f>
        <v>0</v>
      </c>
      <c r="BJ346" s="16" t="s">
        <v>8</v>
      </c>
      <c r="BK346" s="156">
        <f>ROUND(I346*H346,0)</f>
        <v>0</v>
      </c>
      <c r="BL346" s="16" t="s">
        <v>262</v>
      </c>
      <c r="BM346" s="155" t="s">
        <v>555</v>
      </c>
    </row>
    <row r="347" spans="1:65" s="13" customFormat="1">
      <c r="B347" s="157"/>
      <c r="D347" s="158" t="s">
        <v>182</v>
      </c>
      <c r="E347" s="159" t="s">
        <v>1</v>
      </c>
      <c r="F347" s="160" t="s">
        <v>556</v>
      </c>
      <c r="H347" s="161">
        <v>2</v>
      </c>
      <c r="I347" s="162"/>
      <c r="L347" s="157"/>
      <c r="M347" s="163"/>
      <c r="N347" s="164"/>
      <c r="O347" s="164"/>
      <c r="P347" s="164"/>
      <c r="Q347" s="164"/>
      <c r="R347" s="164"/>
      <c r="S347" s="164"/>
      <c r="T347" s="165"/>
      <c r="AT347" s="159" t="s">
        <v>182</v>
      </c>
      <c r="AU347" s="159" t="s">
        <v>85</v>
      </c>
      <c r="AV347" s="13" t="s">
        <v>85</v>
      </c>
      <c r="AW347" s="13" t="s">
        <v>33</v>
      </c>
      <c r="AX347" s="13" t="s">
        <v>8</v>
      </c>
      <c r="AY347" s="159" t="s">
        <v>174</v>
      </c>
    </row>
    <row r="348" spans="1:65" s="2" customFormat="1" ht="24.2" customHeight="1">
      <c r="A348" s="31"/>
      <c r="B348" s="143"/>
      <c r="C348" s="174" t="s">
        <v>557</v>
      </c>
      <c r="D348" s="174" t="s">
        <v>329</v>
      </c>
      <c r="E348" s="175" t="s">
        <v>558</v>
      </c>
      <c r="F348" s="176" t="s">
        <v>559</v>
      </c>
      <c r="G348" s="177" t="s">
        <v>472</v>
      </c>
      <c r="H348" s="178">
        <v>2</v>
      </c>
      <c r="I348" s="179"/>
      <c r="J348" s="180">
        <f>ROUND(I348*H348,0)</f>
        <v>0</v>
      </c>
      <c r="K348" s="176" t="s">
        <v>180</v>
      </c>
      <c r="L348" s="181"/>
      <c r="M348" s="182" t="s">
        <v>1</v>
      </c>
      <c r="N348" s="183" t="s">
        <v>42</v>
      </c>
      <c r="O348" s="57"/>
      <c r="P348" s="153">
        <f>O348*H348</f>
        <v>0</v>
      </c>
      <c r="Q348" s="153">
        <v>3.5000000000000003E-2</v>
      </c>
      <c r="R348" s="153">
        <f>Q348*H348</f>
        <v>7.0000000000000007E-2</v>
      </c>
      <c r="S348" s="153">
        <v>0</v>
      </c>
      <c r="T348" s="154">
        <f>S348*H348</f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55" t="s">
        <v>332</v>
      </c>
      <c r="AT348" s="155" t="s">
        <v>329</v>
      </c>
      <c r="AU348" s="155" t="s">
        <v>85</v>
      </c>
      <c r="AY348" s="16" t="s">
        <v>174</v>
      </c>
      <c r="BE348" s="156">
        <f>IF(N348="základní",J348,0)</f>
        <v>0</v>
      </c>
      <c r="BF348" s="156">
        <f>IF(N348="snížená",J348,0)</f>
        <v>0</v>
      </c>
      <c r="BG348" s="156">
        <f>IF(N348="zákl. přenesená",J348,0)</f>
        <v>0</v>
      </c>
      <c r="BH348" s="156">
        <f>IF(N348="sníž. přenesená",J348,0)</f>
        <v>0</v>
      </c>
      <c r="BI348" s="156">
        <f>IF(N348="nulová",J348,0)</f>
        <v>0</v>
      </c>
      <c r="BJ348" s="16" t="s">
        <v>8</v>
      </c>
      <c r="BK348" s="156">
        <f>ROUND(I348*H348,0)</f>
        <v>0</v>
      </c>
      <c r="BL348" s="16" t="s">
        <v>262</v>
      </c>
      <c r="BM348" s="155" t="s">
        <v>560</v>
      </c>
    </row>
    <row r="349" spans="1:65" s="13" customFormat="1">
      <c r="B349" s="157"/>
      <c r="D349" s="158" t="s">
        <v>182</v>
      </c>
      <c r="E349" s="159" t="s">
        <v>1</v>
      </c>
      <c r="F349" s="160" t="s">
        <v>556</v>
      </c>
      <c r="H349" s="161">
        <v>2</v>
      </c>
      <c r="I349" s="162"/>
      <c r="L349" s="157"/>
      <c r="M349" s="163"/>
      <c r="N349" s="164"/>
      <c r="O349" s="164"/>
      <c r="P349" s="164"/>
      <c r="Q349" s="164"/>
      <c r="R349" s="164"/>
      <c r="S349" s="164"/>
      <c r="T349" s="165"/>
      <c r="AT349" s="159" t="s">
        <v>182</v>
      </c>
      <c r="AU349" s="159" t="s">
        <v>85</v>
      </c>
      <c r="AV349" s="13" t="s">
        <v>85</v>
      </c>
      <c r="AW349" s="13" t="s">
        <v>33</v>
      </c>
      <c r="AX349" s="13" t="s">
        <v>8</v>
      </c>
      <c r="AY349" s="159" t="s">
        <v>174</v>
      </c>
    </row>
    <row r="350" spans="1:65" s="2" customFormat="1" ht="24.2" customHeight="1">
      <c r="A350" s="31"/>
      <c r="B350" s="143"/>
      <c r="C350" s="174" t="s">
        <v>561</v>
      </c>
      <c r="D350" s="174" t="s">
        <v>329</v>
      </c>
      <c r="E350" s="175" t="s">
        <v>562</v>
      </c>
      <c r="F350" s="176" t="s">
        <v>563</v>
      </c>
      <c r="G350" s="177" t="s">
        <v>472</v>
      </c>
      <c r="H350" s="178">
        <v>2</v>
      </c>
      <c r="I350" s="179"/>
      <c r="J350" s="180">
        <f>ROUND(I350*H350,0)</f>
        <v>0</v>
      </c>
      <c r="K350" s="176" t="s">
        <v>180</v>
      </c>
      <c r="L350" s="181"/>
      <c r="M350" s="182" t="s">
        <v>1</v>
      </c>
      <c r="N350" s="183" t="s">
        <v>42</v>
      </c>
      <c r="O350" s="57"/>
      <c r="P350" s="153">
        <f>O350*H350</f>
        <v>0</v>
      </c>
      <c r="Q350" s="153">
        <v>1.4E-3</v>
      </c>
      <c r="R350" s="153">
        <f>Q350*H350</f>
        <v>2.8E-3</v>
      </c>
      <c r="S350" s="153">
        <v>0</v>
      </c>
      <c r="T350" s="154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55" t="s">
        <v>332</v>
      </c>
      <c r="AT350" s="155" t="s">
        <v>329</v>
      </c>
      <c r="AU350" s="155" t="s">
        <v>85</v>
      </c>
      <c r="AY350" s="16" t="s">
        <v>174</v>
      </c>
      <c r="BE350" s="156">
        <f>IF(N350="základní",J350,0)</f>
        <v>0</v>
      </c>
      <c r="BF350" s="156">
        <f>IF(N350="snížená",J350,0)</f>
        <v>0</v>
      </c>
      <c r="BG350" s="156">
        <f>IF(N350="zákl. přenesená",J350,0)</f>
        <v>0</v>
      </c>
      <c r="BH350" s="156">
        <f>IF(N350="sníž. přenesená",J350,0)</f>
        <v>0</v>
      </c>
      <c r="BI350" s="156">
        <f>IF(N350="nulová",J350,0)</f>
        <v>0</v>
      </c>
      <c r="BJ350" s="16" t="s">
        <v>8</v>
      </c>
      <c r="BK350" s="156">
        <f>ROUND(I350*H350,0)</f>
        <v>0</v>
      </c>
      <c r="BL350" s="16" t="s">
        <v>262</v>
      </c>
      <c r="BM350" s="155" t="s">
        <v>564</v>
      </c>
    </row>
    <row r="351" spans="1:65" s="2" customFormat="1" ht="14.45" customHeight="1">
      <c r="A351" s="31"/>
      <c r="B351" s="143"/>
      <c r="C351" s="144" t="s">
        <v>565</v>
      </c>
      <c r="D351" s="144" t="s">
        <v>176</v>
      </c>
      <c r="E351" s="145" t="s">
        <v>566</v>
      </c>
      <c r="F351" s="146" t="s">
        <v>567</v>
      </c>
      <c r="G351" s="147" t="s">
        <v>472</v>
      </c>
      <c r="H351" s="148">
        <v>1</v>
      </c>
      <c r="I351" s="149"/>
      <c r="J351" s="150">
        <f>ROUND(I351*H351,0)</f>
        <v>0</v>
      </c>
      <c r="K351" s="146" t="s">
        <v>180</v>
      </c>
      <c r="L351" s="32"/>
      <c r="M351" s="151" t="s">
        <v>1</v>
      </c>
      <c r="N351" s="152" t="s">
        <v>42</v>
      </c>
      <c r="O351" s="57"/>
      <c r="P351" s="153">
        <f>O351*H351</f>
        <v>0</v>
      </c>
      <c r="Q351" s="153">
        <v>2.7004999999999998E-4</v>
      </c>
      <c r="R351" s="153">
        <f>Q351*H351</f>
        <v>2.7004999999999998E-4</v>
      </c>
      <c r="S351" s="153">
        <v>0</v>
      </c>
      <c r="T351" s="154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55" t="s">
        <v>262</v>
      </c>
      <c r="AT351" s="155" t="s">
        <v>176</v>
      </c>
      <c r="AU351" s="155" t="s">
        <v>85</v>
      </c>
      <c r="AY351" s="16" t="s">
        <v>174</v>
      </c>
      <c r="BE351" s="156">
        <f>IF(N351="základní",J351,0)</f>
        <v>0</v>
      </c>
      <c r="BF351" s="156">
        <f>IF(N351="snížená",J351,0)</f>
        <v>0</v>
      </c>
      <c r="BG351" s="156">
        <f>IF(N351="zákl. přenesená",J351,0)</f>
        <v>0</v>
      </c>
      <c r="BH351" s="156">
        <f>IF(N351="sníž. přenesená",J351,0)</f>
        <v>0</v>
      </c>
      <c r="BI351" s="156">
        <f>IF(N351="nulová",J351,0)</f>
        <v>0</v>
      </c>
      <c r="BJ351" s="16" t="s">
        <v>8</v>
      </c>
      <c r="BK351" s="156">
        <f>ROUND(I351*H351,0)</f>
        <v>0</v>
      </c>
      <c r="BL351" s="16" t="s">
        <v>262</v>
      </c>
      <c r="BM351" s="155" t="s">
        <v>568</v>
      </c>
    </row>
    <row r="352" spans="1:65" s="13" customFormat="1">
      <c r="B352" s="157"/>
      <c r="D352" s="158" t="s">
        <v>182</v>
      </c>
      <c r="E352" s="159" t="s">
        <v>1</v>
      </c>
      <c r="F352" s="160" t="s">
        <v>569</v>
      </c>
      <c r="H352" s="161">
        <v>1</v>
      </c>
      <c r="I352" s="162"/>
      <c r="L352" s="157"/>
      <c r="M352" s="163"/>
      <c r="N352" s="164"/>
      <c r="O352" s="164"/>
      <c r="P352" s="164"/>
      <c r="Q352" s="164"/>
      <c r="R352" s="164"/>
      <c r="S352" s="164"/>
      <c r="T352" s="165"/>
      <c r="AT352" s="159" t="s">
        <v>182</v>
      </c>
      <c r="AU352" s="159" t="s">
        <v>85</v>
      </c>
      <c r="AV352" s="13" t="s">
        <v>85</v>
      </c>
      <c r="AW352" s="13" t="s">
        <v>33</v>
      </c>
      <c r="AX352" s="13" t="s">
        <v>8</v>
      </c>
      <c r="AY352" s="159" t="s">
        <v>174</v>
      </c>
    </row>
    <row r="353" spans="1:65" s="2" customFormat="1" ht="24.2" customHeight="1">
      <c r="A353" s="31"/>
      <c r="B353" s="143"/>
      <c r="C353" s="174" t="s">
        <v>570</v>
      </c>
      <c r="D353" s="174" t="s">
        <v>329</v>
      </c>
      <c r="E353" s="175" t="s">
        <v>571</v>
      </c>
      <c r="F353" s="176" t="s">
        <v>572</v>
      </c>
      <c r="G353" s="177" t="s">
        <v>472</v>
      </c>
      <c r="H353" s="178">
        <v>1</v>
      </c>
      <c r="I353" s="179"/>
      <c r="J353" s="180">
        <f>ROUND(I353*H353,0)</f>
        <v>0</v>
      </c>
      <c r="K353" s="176" t="s">
        <v>180</v>
      </c>
      <c r="L353" s="181"/>
      <c r="M353" s="182" t="s">
        <v>1</v>
      </c>
      <c r="N353" s="183" t="s">
        <v>42</v>
      </c>
      <c r="O353" s="57"/>
      <c r="P353" s="153">
        <f>O353*H353</f>
        <v>0</v>
      </c>
      <c r="Q353" s="153">
        <v>4.3999999999999997E-2</v>
      </c>
      <c r="R353" s="153">
        <f>Q353*H353</f>
        <v>4.3999999999999997E-2</v>
      </c>
      <c r="S353" s="153">
        <v>0</v>
      </c>
      <c r="T353" s="154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55" t="s">
        <v>332</v>
      </c>
      <c r="AT353" s="155" t="s">
        <v>329</v>
      </c>
      <c r="AU353" s="155" t="s">
        <v>85</v>
      </c>
      <c r="AY353" s="16" t="s">
        <v>174</v>
      </c>
      <c r="BE353" s="156">
        <f>IF(N353="základní",J353,0)</f>
        <v>0</v>
      </c>
      <c r="BF353" s="156">
        <f>IF(N353="snížená",J353,0)</f>
        <v>0</v>
      </c>
      <c r="BG353" s="156">
        <f>IF(N353="zákl. přenesená",J353,0)</f>
        <v>0</v>
      </c>
      <c r="BH353" s="156">
        <f>IF(N353="sníž. přenesená",J353,0)</f>
        <v>0</v>
      </c>
      <c r="BI353" s="156">
        <f>IF(N353="nulová",J353,0)</f>
        <v>0</v>
      </c>
      <c r="BJ353" s="16" t="s">
        <v>8</v>
      </c>
      <c r="BK353" s="156">
        <f>ROUND(I353*H353,0)</f>
        <v>0</v>
      </c>
      <c r="BL353" s="16" t="s">
        <v>262</v>
      </c>
      <c r="BM353" s="155" t="s">
        <v>573</v>
      </c>
    </row>
    <row r="354" spans="1:65" s="13" customFormat="1">
      <c r="B354" s="157"/>
      <c r="D354" s="158" t="s">
        <v>182</v>
      </c>
      <c r="E354" s="159" t="s">
        <v>1</v>
      </c>
      <c r="F354" s="160" t="s">
        <v>569</v>
      </c>
      <c r="H354" s="161">
        <v>1</v>
      </c>
      <c r="I354" s="162"/>
      <c r="L354" s="157"/>
      <c r="M354" s="163"/>
      <c r="N354" s="164"/>
      <c r="O354" s="164"/>
      <c r="P354" s="164"/>
      <c r="Q354" s="164"/>
      <c r="R354" s="164"/>
      <c r="S354" s="164"/>
      <c r="T354" s="165"/>
      <c r="AT354" s="159" t="s">
        <v>182</v>
      </c>
      <c r="AU354" s="159" t="s">
        <v>85</v>
      </c>
      <c r="AV354" s="13" t="s">
        <v>85</v>
      </c>
      <c r="AW354" s="13" t="s">
        <v>33</v>
      </c>
      <c r="AX354" s="13" t="s">
        <v>8</v>
      </c>
      <c r="AY354" s="159" t="s">
        <v>174</v>
      </c>
    </row>
    <row r="355" spans="1:65" s="2" customFormat="1" ht="24.2" customHeight="1">
      <c r="A355" s="31"/>
      <c r="B355" s="143"/>
      <c r="C355" s="174" t="s">
        <v>574</v>
      </c>
      <c r="D355" s="174" t="s">
        <v>329</v>
      </c>
      <c r="E355" s="175" t="s">
        <v>575</v>
      </c>
      <c r="F355" s="176" t="s">
        <v>576</v>
      </c>
      <c r="G355" s="177" t="s">
        <v>472</v>
      </c>
      <c r="H355" s="178">
        <v>1</v>
      </c>
      <c r="I355" s="179"/>
      <c r="J355" s="180">
        <f>ROUND(I355*H355,0)</f>
        <v>0</v>
      </c>
      <c r="K355" s="176" t="s">
        <v>180</v>
      </c>
      <c r="L355" s="181"/>
      <c r="M355" s="182" t="s">
        <v>1</v>
      </c>
      <c r="N355" s="183" t="s">
        <v>42</v>
      </c>
      <c r="O355" s="57"/>
      <c r="P355" s="153">
        <f>O355*H355</f>
        <v>0</v>
      </c>
      <c r="Q355" s="153">
        <v>1.5E-3</v>
      </c>
      <c r="R355" s="153">
        <f>Q355*H355</f>
        <v>1.5E-3</v>
      </c>
      <c r="S355" s="153">
        <v>0</v>
      </c>
      <c r="T355" s="154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55" t="s">
        <v>332</v>
      </c>
      <c r="AT355" s="155" t="s">
        <v>329</v>
      </c>
      <c r="AU355" s="155" t="s">
        <v>85</v>
      </c>
      <c r="AY355" s="16" t="s">
        <v>174</v>
      </c>
      <c r="BE355" s="156">
        <f>IF(N355="základní",J355,0)</f>
        <v>0</v>
      </c>
      <c r="BF355" s="156">
        <f>IF(N355="snížená",J355,0)</f>
        <v>0</v>
      </c>
      <c r="BG355" s="156">
        <f>IF(N355="zákl. přenesená",J355,0)</f>
        <v>0</v>
      </c>
      <c r="BH355" s="156">
        <f>IF(N355="sníž. přenesená",J355,0)</f>
        <v>0</v>
      </c>
      <c r="BI355" s="156">
        <f>IF(N355="nulová",J355,0)</f>
        <v>0</v>
      </c>
      <c r="BJ355" s="16" t="s">
        <v>8</v>
      </c>
      <c r="BK355" s="156">
        <f>ROUND(I355*H355,0)</f>
        <v>0</v>
      </c>
      <c r="BL355" s="16" t="s">
        <v>262</v>
      </c>
      <c r="BM355" s="155" t="s">
        <v>577</v>
      </c>
    </row>
    <row r="356" spans="1:65" s="2" customFormat="1" ht="24.2" customHeight="1">
      <c r="A356" s="31"/>
      <c r="B356" s="143"/>
      <c r="C356" s="144" t="s">
        <v>578</v>
      </c>
      <c r="D356" s="144" t="s">
        <v>176</v>
      </c>
      <c r="E356" s="145" t="s">
        <v>579</v>
      </c>
      <c r="F356" s="146" t="s">
        <v>580</v>
      </c>
      <c r="G356" s="147" t="s">
        <v>472</v>
      </c>
      <c r="H356" s="148">
        <v>5</v>
      </c>
      <c r="I356" s="149"/>
      <c r="J356" s="150">
        <f>ROUND(I356*H356,0)</f>
        <v>0</v>
      </c>
      <c r="K356" s="146" t="s">
        <v>180</v>
      </c>
      <c r="L356" s="32"/>
      <c r="M356" s="151" t="s">
        <v>1</v>
      </c>
      <c r="N356" s="152" t="s">
        <v>42</v>
      </c>
      <c r="O356" s="57"/>
      <c r="P356" s="153">
        <f>O356*H356</f>
        <v>0</v>
      </c>
      <c r="Q356" s="153">
        <v>4.7281249999999998E-4</v>
      </c>
      <c r="R356" s="153">
        <f>Q356*H356</f>
        <v>2.3640624999999998E-3</v>
      </c>
      <c r="S356" s="153">
        <v>0</v>
      </c>
      <c r="T356" s="154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55" t="s">
        <v>262</v>
      </c>
      <c r="AT356" s="155" t="s">
        <v>176</v>
      </c>
      <c r="AU356" s="155" t="s">
        <v>85</v>
      </c>
      <c r="AY356" s="16" t="s">
        <v>174</v>
      </c>
      <c r="BE356" s="156">
        <f>IF(N356="základní",J356,0)</f>
        <v>0</v>
      </c>
      <c r="BF356" s="156">
        <f>IF(N356="snížená",J356,0)</f>
        <v>0</v>
      </c>
      <c r="BG356" s="156">
        <f>IF(N356="zákl. přenesená",J356,0)</f>
        <v>0</v>
      </c>
      <c r="BH356" s="156">
        <f>IF(N356="sníž. přenesená",J356,0)</f>
        <v>0</v>
      </c>
      <c r="BI356" s="156">
        <f>IF(N356="nulová",J356,0)</f>
        <v>0</v>
      </c>
      <c r="BJ356" s="16" t="s">
        <v>8</v>
      </c>
      <c r="BK356" s="156">
        <f>ROUND(I356*H356,0)</f>
        <v>0</v>
      </c>
      <c r="BL356" s="16" t="s">
        <v>262</v>
      </c>
      <c r="BM356" s="155" t="s">
        <v>581</v>
      </c>
    </row>
    <row r="357" spans="1:65" s="13" customFormat="1">
      <c r="B357" s="157"/>
      <c r="D357" s="158" t="s">
        <v>182</v>
      </c>
      <c r="E357" s="159" t="s">
        <v>1</v>
      </c>
      <c r="F357" s="160" t="s">
        <v>500</v>
      </c>
      <c r="H357" s="161">
        <v>3</v>
      </c>
      <c r="I357" s="162"/>
      <c r="L357" s="157"/>
      <c r="M357" s="163"/>
      <c r="N357" s="164"/>
      <c r="O357" s="164"/>
      <c r="P357" s="164"/>
      <c r="Q357" s="164"/>
      <c r="R357" s="164"/>
      <c r="S357" s="164"/>
      <c r="T357" s="165"/>
      <c r="AT357" s="159" t="s">
        <v>182</v>
      </c>
      <c r="AU357" s="159" t="s">
        <v>85</v>
      </c>
      <c r="AV357" s="13" t="s">
        <v>85</v>
      </c>
      <c r="AW357" s="13" t="s">
        <v>33</v>
      </c>
      <c r="AX357" s="13" t="s">
        <v>77</v>
      </c>
      <c r="AY357" s="159" t="s">
        <v>174</v>
      </c>
    </row>
    <row r="358" spans="1:65" s="13" customFormat="1">
      <c r="B358" s="157"/>
      <c r="D358" s="158" t="s">
        <v>182</v>
      </c>
      <c r="E358" s="159" t="s">
        <v>1</v>
      </c>
      <c r="F358" s="160" t="s">
        <v>501</v>
      </c>
      <c r="H358" s="161">
        <v>2</v>
      </c>
      <c r="I358" s="162"/>
      <c r="L358" s="157"/>
      <c r="M358" s="163"/>
      <c r="N358" s="164"/>
      <c r="O358" s="164"/>
      <c r="P358" s="164"/>
      <c r="Q358" s="164"/>
      <c r="R358" s="164"/>
      <c r="S358" s="164"/>
      <c r="T358" s="165"/>
      <c r="AT358" s="159" t="s">
        <v>182</v>
      </c>
      <c r="AU358" s="159" t="s">
        <v>85</v>
      </c>
      <c r="AV358" s="13" t="s">
        <v>85</v>
      </c>
      <c r="AW358" s="13" t="s">
        <v>33</v>
      </c>
      <c r="AX358" s="13" t="s">
        <v>77</v>
      </c>
      <c r="AY358" s="159" t="s">
        <v>174</v>
      </c>
    </row>
    <row r="359" spans="1:65" s="14" customFormat="1">
      <c r="B359" s="166"/>
      <c r="D359" s="158" t="s">
        <v>182</v>
      </c>
      <c r="E359" s="167" t="s">
        <v>1</v>
      </c>
      <c r="F359" s="168" t="s">
        <v>184</v>
      </c>
      <c r="H359" s="169">
        <v>5</v>
      </c>
      <c r="I359" s="170"/>
      <c r="L359" s="166"/>
      <c r="M359" s="171"/>
      <c r="N359" s="172"/>
      <c r="O359" s="172"/>
      <c r="P359" s="172"/>
      <c r="Q359" s="172"/>
      <c r="R359" s="172"/>
      <c r="S359" s="172"/>
      <c r="T359" s="173"/>
      <c r="AT359" s="167" t="s">
        <v>182</v>
      </c>
      <c r="AU359" s="167" t="s">
        <v>85</v>
      </c>
      <c r="AV359" s="14" t="s">
        <v>87</v>
      </c>
      <c r="AW359" s="14" t="s">
        <v>33</v>
      </c>
      <c r="AX359" s="14" t="s">
        <v>8</v>
      </c>
      <c r="AY359" s="167" t="s">
        <v>174</v>
      </c>
    </row>
    <row r="360" spans="1:65" s="2" customFormat="1" ht="37.9" customHeight="1">
      <c r="A360" s="31"/>
      <c r="B360" s="143"/>
      <c r="C360" s="174" t="s">
        <v>582</v>
      </c>
      <c r="D360" s="174" t="s">
        <v>329</v>
      </c>
      <c r="E360" s="175" t="s">
        <v>583</v>
      </c>
      <c r="F360" s="176" t="s">
        <v>584</v>
      </c>
      <c r="G360" s="177" t="s">
        <v>472</v>
      </c>
      <c r="H360" s="178">
        <v>5</v>
      </c>
      <c r="I360" s="179"/>
      <c r="J360" s="180">
        <f>ROUND(I360*H360,0)</f>
        <v>0</v>
      </c>
      <c r="K360" s="176" t="s">
        <v>180</v>
      </c>
      <c r="L360" s="181"/>
      <c r="M360" s="182" t="s">
        <v>1</v>
      </c>
      <c r="N360" s="183" t="s">
        <v>42</v>
      </c>
      <c r="O360" s="57"/>
      <c r="P360" s="153">
        <f>O360*H360</f>
        <v>0</v>
      </c>
      <c r="Q360" s="153">
        <v>1.6E-2</v>
      </c>
      <c r="R360" s="153">
        <f>Q360*H360</f>
        <v>0.08</v>
      </c>
      <c r="S360" s="153">
        <v>0</v>
      </c>
      <c r="T360" s="154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55" t="s">
        <v>332</v>
      </c>
      <c r="AT360" s="155" t="s">
        <v>329</v>
      </c>
      <c r="AU360" s="155" t="s">
        <v>85</v>
      </c>
      <c r="AY360" s="16" t="s">
        <v>174</v>
      </c>
      <c r="BE360" s="156">
        <f>IF(N360="základní",J360,0)</f>
        <v>0</v>
      </c>
      <c r="BF360" s="156">
        <f>IF(N360="snížená",J360,0)</f>
        <v>0</v>
      </c>
      <c r="BG360" s="156">
        <f>IF(N360="zákl. přenesená",J360,0)</f>
        <v>0</v>
      </c>
      <c r="BH360" s="156">
        <f>IF(N360="sníž. přenesená",J360,0)</f>
        <v>0</v>
      </c>
      <c r="BI360" s="156">
        <f>IF(N360="nulová",J360,0)</f>
        <v>0</v>
      </c>
      <c r="BJ360" s="16" t="s">
        <v>8</v>
      </c>
      <c r="BK360" s="156">
        <f>ROUND(I360*H360,0)</f>
        <v>0</v>
      </c>
      <c r="BL360" s="16" t="s">
        <v>262</v>
      </c>
      <c r="BM360" s="155" t="s">
        <v>585</v>
      </c>
    </row>
    <row r="361" spans="1:65" s="13" customFormat="1">
      <c r="B361" s="157"/>
      <c r="D361" s="158" t="s">
        <v>182</v>
      </c>
      <c r="E361" s="159" t="s">
        <v>1</v>
      </c>
      <c r="F361" s="160" t="s">
        <v>500</v>
      </c>
      <c r="H361" s="161">
        <v>3</v>
      </c>
      <c r="I361" s="162"/>
      <c r="L361" s="157"/>
      <c r="M361" s="163"/>
      <c r="N361" s="164"/>
      <c r="O361" s="164"/>
      <c r="P361" s="164"/>
      <c r="Q361" s="164"/>
      <c r="R361" s="164"/>
      <c r="S361" s="164"/>
      <c r="T361" s="165"/>
      <c r="AT361" s="159" t="s">
        <v>182</v>
      </c>
      <c r="AU361" s="159" t="s">
        <v>85</v>
      </c>
      <c r="AV361" s="13" t="s">
        <v>85</v>
      </c>
      <c r="AW361" s="13" t="s">
        <v>33</v>
      </c>
      <c r="AX361" s="13" t="s">
        <v>77</v>
      </c>
      <c r="AY361" s="159" t="s">
        <v>174</v>
      </c>
    </row>
    <row r="362" spans="1:65" s="13" customFormat="1">
      <c r="B362" s="157"/>
      <c r="D362" s="158" t="s">
        <v>182</v>
      </c>
      <c r="E362" s="159" t="s">
        <v>1</v>
      </c>
      <c r="F362" s="160" t="s">
        <v>501</v>
      </c>
      <c r="H362" s="161">
        <v>2</v>
      </c>
      <c r="I362" s="162"/>
      <c r="L362" s="157"/>
      <c r="M362" s="163"/>
      <c r="N362" s="164"/>
      <c r="O362" s="164"/>
      <c r="P362" s="164"/>
      <c r="Q362" s="164"/>
      <c r="R362" s="164"/>
      <c r="S362" s="164"/>
      <c r="T362" s="165"/>
      <c r="AT362" s="159" t="s">
        <v>182</v>
      </c>
      <c r="AU362" s="159" t="s">
        <v>85</v>
      </c>
      <c r="AV362" s="13" t="s">
        <v>85</v>
      </c>
      <c r="AW362" s="13" t="s">
        <v>33</v>
      </c>
      <c r="AX362" s="13" t="s">
        <v>77</v>
      </c>
      <c r="AY362" s="159" t="s">
        <v>174</v>
      </c>
    </row>
    <row r="363" spans="1:65" s="14" customFormat="1">
      <c r="B363" s="166"/>
      <c r="D363" s="158" t="s">
        <v>182</v>
      </c>
      <c r="E363" s="167" t="s">
        <v>1</v>
      </c>
      <c r="F363" s="168" t="s">
        <v>184</v>
      </c>
      <c r="H363" s="169">
        <v>5</v>
      </c>
      <c r="I363" s="170"/>
      <c r="L363" s="166"/>
      <c r="M363" s="171"/>
      <c r="N363" s="172"/>
      <c r="O363" s="172"/>
      <c r="P363" s="172"/>
      <c r="Q363" s="172"/>
      <c r="R363" s="172"/>
      <c r="S363" s="172"/>
      <c r="T363" s="173"/>
      <c r="AT363" s="167" t="s">
        <v>182</v>
      </c>
      <c r="AU363" s="167" t="s">
        <v>85</v>
      </c>
      <c r="AV363" s="14" t="s">
        <v>87</v>
      </c>
      <c r="AW363" s="14" t="s">
        <v>33</v>
      </c>
      <c r="AX363" s="14" t="s">
        <v>8</v>
      </c>
      <c r="AY363" s="167" t="s">
        <v>174</v>
      </c>
    </row>
    <row r="364" spans="1:65" s="2" customFormat="1" ht="24.2" customHeight="1">
      <c r="A364" s="31"/>
      <c r="B364" s="143"/>
      <c r="C364" s="144" t="s">
        <v>586</v>
      </c>
      <c r="D364" s="144" t="s">
        <v>176</v>
      </c>
      <c r="E364" s="145" t="s">
        <v>587</v>
      </c>
      <c r="F364" s="146" t="s">
        <v>588</v>
      </c>
      <c r="G364" s="147" t="s">
        <v>472</v>
      </c>
      <c r="H364" s="148">
        <v>1</v>
      </c>
      <c r="I364" s="149"/>
      <c r="J364" s="150">
        <f>ROUND(I364*H364,0)</f>
        <v>0</v>
      </c>
      <c r="K364" s="146" t="s">
        <v>180</v>
      </c>
      <c r="L364" s="32"/>
      <c r="M364" s="151" t="s">
        <v>1</v>
      </c>
      <c r="N364" s="152" t="s">
        <v>42</v>
      </c>
      <c r="O364" s="57"/>
      <c r="P364" s="153">
        <f>O364*H364</f>
        <v>0</v>
      </c>
      <c r="Q364" s="153">
        <v>4.0118579999999998E-4</v>
      </c>
      <c r="R364" s="153">
        <f>Q364*H364</f>
        <v>4.0118579999999998E-4</v>
      </c>
      <c r="S364" s="153">
        <v>0</v>
      </c>
      <c r="T364" s="154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55" t="s">
        <v>262</v>
      </c>
      <c r="AT364" s="155" t="s">
        <v>176</v>
      </c>
      <c r="AU364" s="155" t="s">
        <v>85</v>
      </c>
      <c r="AY364" s="16" t="s">
        <v>174</v>
      </c>
      <c r="BE364" s="156">
        <f>IF(N364="základní",J364,0)</f>
        <v>0</v>
      </c>
      <c r="BF364" s="156">
        <f>IF(N364="snížená",J364,0)</f>
        <v>0</v>
      </c>
      <c r="BG364" s="156">
        <f>IF(N364="zákl. přenesená",J364,0)</f>
        <v>0</v>
      </c>
      <c r="BH364" s="156">
        <f>IF(N364="sníž. přenesená",J364,0)</f>
        <v>0</v>
      </c>
      <c r="BI364" s="156">
        <f>IF(N364="nulová",J364,0)</f>
        <v>0</v>
      </c>
      <c r="BJ364" s="16" t="s">
        <v>8</v>
      </c>
      <c r="BK364" s="156">
        <f>ROUND(I364*H364,0)</f>
        <v>0</v>
      </c>
      <c r="BL364" s="16" t="s">
        <v>262</v>
      </c>
      <c r="BM364" s="155" t="s">
        <v>589</v>
      </c>
    </row>
    <row r="365" spans="1:65" s="13" customFormat="1">
      <c r="B365" s="157"/>
      <c r="D365" s="158" t="s">
        <v>182</v>
      </c>
      <c r="E365" s="159" t="s">
        <v>1</v>
      </c>
      <c r="F365" s="160" t="s">
        <v>514</v>
      </c>
      <c r="H365" s="161">
        <v>1</v>
      </c>
      <c r="I365" s="162"/>
      <c r="L365" s="157"/>
      <c r="M365" s="163"/>
      <c r="N365" s="164"/>
      <c r="O365" s="164"/>
      <c r="P365" s="164"/>
      <c r="Q365" s="164"/>
      <c r="R365" s="164"/>
      <c r="S365" s="164"/>
      <c r="T365" s="165"/>
      <c r="AT365" s="159" t="s">
        <v>182</v>
      </c>
      <c r="AU365" s="159" t="s">
        <v>85</v>
      </c>
      <c r="AV365" s="13" t="s">
        <v>85</v>
      </c>
      <c r="AW365" s="13" t="s">
        <v>33</v>
      </c>
      <c r="AX365" s="13" t="s">
        <v>8</v>
      </c>
      <c r="AY365" s="159" t="s">
        <v>174</v>
      </c>
    </row>
    <row r="366" spans="1:65" s="2" customFormat="1" ht="37.9" customHeight="1">
      <c r="A366" s="31"/>
      <c r="B366" s="143"/>
      <c r="C366" s="174" t="s">
        <v>590</v>
      </c>
      <c r="D366" s="174" t="s">
        <v>329</v>
      </c>
      <c r="E366" s="175" t="s">
        <v>591</v>
      </c>
      <c r="F366" s="176" t="s">
        <v>592</v>
      </c>
      <c r="G366" s="177" t="s">
        <v>472</v>
      </c>
      <c r="H366" s="178">
        <v>1</v>
      </c>
      <c r="I366" s="179"/>
      <c r="J366" s="180">
        <f>ROUND(I366*H366,0)</f>
        <v>0</v>
      </c>
      <c r="K366" s="176" t="s">
        <v>180</v>
      </c>
      <c r="L366" s="181"/>
      <c r="M366" s="182" t="s">
        <v>1</v>
      </c>
      <c r="N366" s="183" t="s">
        <v>42</v>
      </c>
      <c r="O366" s="57"/>
      <c r="P366" s="153">
        <f>O366*H366</f>
        <v>0</v>
      </c>
      <c r="Q366" s="153">
        <v>1.6E-2</v>
      </c>
      <c r="R366" s="153">
        <f>Q366*H366</f>
        <v>1.6E-2</v>
      </c>
      <c r="S366" s="153">
        <v>0</v>
      </c>
      <c r="T366" s="154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55" t="s">
        <v>332</v>
      </c>
      <c r="AT366" s="155" t="s">
        <v>329</v>
      </c>
      <c r="AU366" s="155" t="s">
        <v>85</v>
      </c>
      <c r="AY366" s="16" t="s">
        <v>174</v>
      </c>
      <c r="BE366" s="156">
        <f>IF(N366="základní",J366,0)</f>
        <v>0</v>
      </c>
      <c r="BF366" s="156">
        <f>IF(N366="snížená",J366,0)</f>
        <v>0</v>
      </c>
      <c r="BG366" s="156">
        <f>IF(N366="zákl. přenesená",J366,0)</f>
        <v>0</v>
      </c>
      <c r="BH366" s="156">
        <f>IF(N366="sníž. přenesená",J366,0)</f>
        <v>0</v>
      </c>
      <c r="BI366" s="156">
        <f>IF(N366="nulová",J366,0)</f>
        <v>0</v>
      </c>
      <c r="BJ366" s="16" t="s">
        <v>8</v>
      </c>
      <c r="BK366" s="156">
        <f>ROUND(I366*H366,0)</f>
        <v>0</v>
      </c>
      <c r="BL366" s="16" t="s">
        <v>262</v>
      </c>
      <c r="BM366" s="155" t="s">
        <v>593</v>
      </c>
    </row>
    <row r="367" spans="1:65" s="2" customFormat="1" ht="24.2" customHeight="1">
      <c r="A367" s="31"/>
      <c r="B367" s="143"/>
      <c r="C367" s="174" t="s">
        <v>594</v>
      </c>
      <c r="D367" s="174" t="s">
        <v>329</v>
      </c>
      <c r="E367" s="175" t="s">
        <v>595</v>
      </c>
      <c r="F367" s="176" t="s">
        <v>596</v>
      </c>
      <c r="G367" s="177" t="s">
        <v>597</v>
      </c>
      <c r="H367" s="178">
        <v>1</v>
      </c>
      <c r="I367" s="179"/>
      <c r="J367" s="180">
        <f>ROUND(I367*H367,0)</f>
        <v>0</v>
      </c>
      <c r="K367" s="176" t="s">
        <v>1</v>
      </c>
      <c r="L367" s="181"/>
      <c r="M367" s="182" t="s">
        <v>1</v>
      </c>
      <c r="N367" s="183" t="s">
        <v>42</v>
      </c>
      <c r="O367" s="57"/>
      <c r="P367" s="153">
        <f>O367*H367</f>
        <v>0</v>
      </c>
      <c r="Q367" s="153">
        <v>0.01</v>
      </c>
      <c r="R367" s="153">
        <f>Q367*H367</f>
        <v>0.01</v>
      </c>
      <c r="S367" s="153">
        <v>0</v>
      </c>
      <c r="T367" s="154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55" t="s">
        <v>332</v>
      </c>
      <c r="AT367" s="155" t="s">
        <v>329</v>
      </c>
      <c r="AU367" s="155" t="s">
        <v>85</v>
      </c>
      <c r="AY367" s="16" t="s">
        <v>174</v>
      </c>
      <c r="BE367" s="156">
        <f>IF(N367="základní",J367,0)</f>
        <v>0</v>
      </c>
      <c r="BF367" s="156">
        <f>IF(N367="snížená",J367,0)</f>
        <v>0</v>
      </c>
      <c r="BG367" s="156">
        <f>IF(N367="zákl. přenesená",J367,0)</f>
        <v>0</v>
      </c>
      <c r="BH367" s="156">
        <f>IF(N367="sníž. přenesená",J367,0)</f>
        <v>0</v>
      </c>
      <c r="BI367" s="156">
        <f>IF(N367="nulová",J367,0)</f>
        <v>0</v>
      </c>
      <c r="BJ367" s="16" t="s">
        <v>8</v>
      </c>
      <c r="BK367" s="156">
        <f>ROUND(I367*H367,0)</f>
        <v>0</v>
      </c>
      <c r="BL367" s="16" t="s">
        <v>262</v>
      </c>
      <c r="BM367" s="155" t="s">
        <v>598</v>
      </c>
    </row>
    <row r="368" spans="1:65" s="2" customFormat="1" ht="24.2" customHeight="1">
      <c r="A368" s="31"/>
      <c r="B368" s="143"/>
      <c r="C368" s="144" t="s">
        <v>599</v>
      </c>
      <c r="D368" s="144" t="s">
        <v>176</v>
      </c>
      <c r="E368" s="145" t="s">
        <v>600</v>
      </c>
      <c r="F368" s="146" t="s">
        <v>601</v>
      </c>
      <c r="G368" s="147" t="s">
        <v>472</v>
      </c>
      <c r="H368" s="148">
        <v>1</v>
      </c>
      <c r="I368" s="149"/>
      <c r="J368" s="150">
        <f>ROUND(I368*H368,0)</f>
        <v>0</v>
      </c>
      <c r="K368" s="146" t="s">
        <v>180</v>
      </c>
      <c r="L368" s="32"/>
      <c r="M368" s="151" t="s">
        <v>1</v>
      </c>
      <c r="N368" s="152" t="s">
        <v>42</v>
      </c>
      <c r="O368" s="57"/>
      <c r="P368" s="153">
        <f>O368*H368</f>
        <v>0</v>
      </c>
      <c r="Q368" s="153">
        <v>0</v>
      </c>
      <c r="R368" s="153">
        <f>Q368*H368</f>
        <v>0</v>
      </c>
      <c r="S368" s="153">
        <v>0.13100000000000001</v>
      </c>
      <c r="T368" s="154">
        <f>S368*H368</f>
        <v>0.13100000000000001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55" t="s">
        <v>262</v>
      </c>
      <c r="AT368" s="155" t="s">
        <v>176</v>
      </c>
      <c r="AU368" s="155" t="s">
        <v>85</v>
      </c>
      <c r="AY368" s="16" t="s">
        <v>174</v>
      </c>
      <c r="BE368" s="156">
        <f>IF(N368="základní",J368,0)</f>
        <v>0</v>
      </c>
      <c r="BF368" s="156">
        <f>IF(N368="snížená",J368,0)</f>
        <v>0</v>
      </c>
      <c r="BG368" s="156">
        <f>IF(N368="zákl. přenesená",J368,0)</f>
        <v>0</v>
      </c>
      <c r="BH368" s="156">
        <f>IF(N368="sníž. přenesená",J368,0)</f>
        <v>0</v>
      </c>
      <c r="BI368" s="156">
        <f>IF(N368="nulová",J368,0)</f>
        <v>0</v>
      </c>
      <c r="BJ368" s="16" t="s">
        <v>8</v>
      </c>
      <c r="BK368" s="156">
        <f>ROUND(I368*H368,0)</f>
        <v>0</v>
      </c>
      <c r="BL368" s="16" t="s">
        <v>262</v>
      </c>
      <c r="BM368" s="155" t="s">
        <v>602</v>
      </c>
    </row>
    <row r="369" spans="1:65" s="2" customFormat="1" ht="24.2" customHeight="1">
      <c r="A369" s="31"/>
      <c r="B369" s="143"/>
      <c r="C369" s="174" t="s">
        <v>603</v>
      </c>
      <c r="D369" s="174" t="s">
        <v>329</v>
      </c>
      <c r="E369" s="175" t="s">
        <v>604</v>
      </c>
      <c r="F369" s="176" t="s">
        <v>605</v>
      </c>
      <c r="G369" s="177" t="s">
        <v>472</v>
      </c>
      <c r="H369" s="178">
        <v>1</v>
      </c>
      <c r="I369" s="179"/>
      <c r="J369" s="180">
        <f>ROUND(I369*H369,0)</f>
        <v>0</v>
      </c>
      <c r="K369" s="176" t="s">
        <v>1</v>
      </c>
      <c r="L369" s="181"/>
      <c r="M369" s="182" t="s">
        <v>1</v>
      </c>
      <c r="N369" s="183" t="s">
        <v>42</v>
      </c>
      <c r="O369" s="57"/>
      <c r="P369" s="153">
        <f>O369*H369</f>
        <v>0</v>
      </c>
      <c r="Q369" s="153">
        <v>5.7000000000000002E-2</v>
      </c>
      <c r="R369" s="153">
        <f>Q369*H369</f>
        <v>5.7000000000000002E-2</v>
      </c>
      <c r="S369" s="153">
        <v>0</v>
      </c>
      <c r="T369" s="154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55" t="s">
        <v>332</v>
      </c>
      <c r="AT369" s="155" t="s">
        <v>329</v>
      </c>
      <c r="AU369" s="155" t="s">
        <v>85</v>
      </c>
      <c r="AY369" s="16" t="s">
        <v>174</v>
      </c>
      <c r="BE369" s="156">
        <f>IF(N369="základní",J369,0)</f>
        <v>0</v>
      </c>
      <c r="BF369" s="156">
        <f>IF(N369="snížená",J369,0)</f>
        <v>0</v>
      </c>
      <c r="BG369" s="156">
        <f>IF(N369="zákl. přenesená",J369,0)</f>
        <v>0</v>
      </c>
      <c r="BH369" s="156">
        <f>IF(N369="sníž. přenesená",J369,0)</f>
        <v>0</v>
      </c>
      <c r="BI369" s="156">
        <f>IF(N369="nulová",J369,0)</f>
        <v>0</v>
      </c>
      <c r="BJ369" s="16" t="s">
        <v>8</v>
      </c>
      <c r="BK369" s="156">
        <f>ROUND(I369*H369,0)</f>
        <v>0</v>
      </c>
      <c r="BL369" s="16" t="s">
        <v>262</v>
      </c>
      <c r="BM369" s="155" t="s">
        <v>606</v>
      </c>
    </row>
    <row r="370" spans="1:65" s="2" customFormat="1" ht="24.2" customHeight="1">
      <c r="A370" s="31"/>
      <c r="B370" s="143"/>
      <c r="C370" s="144" t="s">
        <v>607</v>
      </c>
      <c r="D370" s="144" t="s">
        <v>176</v>
      </c>
      <c r="E370" s="145" t="s">
        <v>608</v>
      </c>
      <c r="F370" s="146" t="s">
        <v>609</v>
      </c>
      <c r="G370" s="147" t="s">
        <v>272</v>
      </c>
      <c r="H370" s="148">
        <v>0.496</v>
      </c>
      <c r="I370" s="149"/>
      <c r="J370" s="150">
        <f>ROUND(I370*H370,0)</f>
        <v>0</v>
      </c>
      <c r="K370" s="146" t="s">
        <v>180</v>
      </c>
      <c r="L370" s="32"/>
      <c r="M370" s="151" t="s">
        <v>1</v>
      </c>
      <c r="N370" s="152" t="s">
        <v>42</v>
      </c>
      <c r="O370" s="57"/>
      <c r="P370" s="153">
        <f>O370*H370</f>
        <v>0</v>
      </c>
      <c r="Q370" s="153">
        <v>0</v>
      </c>
      <c r="R370" s="153">
        <f>Q370*H370</f>
        <v>0</v>
      </c>
      <c r="S370" s="153">
        <v>0</v>
      </c>
      <c r="T370" s="154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55" t="s">
        <v>262</v>
      </c>
      <c r="AT370" s="155" t="s">
        <v>176</v>
      </c>
      <c r="AU370" s="155" t="s">
        <v>85</v>
      </c>
      <c r="AY370" s="16" t="s">
        <v>174</v>
      </c>
      <c r="BE370" s="156">
        <f>IF(N370="základní",J370,0)</f>
        <v>0</v>
      </c>
      <c r="BF370" s="156">
        <f>IF(N370="snížená",J370,0)</f>
        <v>0</v>
      </c>
      <c r="BG370" s="156">
        <f>IF(N370="zákl. přenesená",J370,0)</f>
        <v>0</v>
      </c>
      <c r="BH370" s="156">
        <f>IF(N370="sníž. přenesená",J370,0)</f>
        <v>0</v>
      </c>
      <c r="BI370" s="156">
        <f>IF(N370="nulová",J370,0)</f>
        <v>0</v>
      </c>
      <c r="BJ370" s="16" t="s">
        <v>8</v>
      </c>
      <c r="BK370" s="156">
        <f>ROUND(I370*H370,0)</f>
        <v>0</v>
      </c>
      <c r="BL370" s="16" t="s">
        <v>262</v>
      </c>
      <c r="BM370" s="155" t="s">
        <v>610</v>
      </c>
    </row>
    <row r="371" spans="1:65" s="12" customFormat="1" ht="22.9" customHeight="1">
      <c r="B371" s="130"/>
      <c r="D371" s="131" t="s">
        <v>76</v>
      </c>
      <c r="E371" s="141" t="s">
        <v>611</v>
      </c>
      <c r="F371" s="141" t="s">
        <v>612</v>
      </c>
      <c r="I371" s="133"/>
      <c r="J371" s="142">
        <f>BK371</f>
        <v>0</v>
      </c>
      <c r="L371" s="130"/>
      <c r="M371" s="135"/>
      <c r="N371" s="136"/>
      <c r="O371" s="136"/>
      <c r="P371" s="137">
        <f>SUM(P372:P387)</f>
        <v>0</v>
      </c>
      <c r="Q371" s="136"/>
      <c r="R371" s="137">
        <f>SUM(R372:R387)</f>
        <v>0.30281420000000003</v>
      </c>
      <c r="S371" s="136"/>
      <c r="T371" s="138">
        <f>SUM(T372:T387)</f>
        <v>0</v>
      </c>
      <c r="AR371" s="131" t="s">
        <v>85</v>
      </c>
      <c r="AT371" s="139" t="s">
        <v>76</v>
      </c>
      <c r="AU371" s="139" t="s">
        <v>8</v>
      </c>
      <c r="AY371" s="131" t="s">
        <v>174</v>
      </c>
      <c r="BK371" s="140">
        <f>SUM(BK372:BK387)</f>
        <v>0</v>
      </c>
    </row>
    <row r="372" spans="1:65" s="2" customFormat="1" ht="14.45" customHeight="1">
      <c r="A372" s="31"/>
      <c r="B372" s="143"/>
      <c r="C372" s="144" t="s">
        <v>613</v>
      </c>
      <c r="D372" s="144" t="s">
        <v>176</v>
      </c>
      <c r="E372" s="145" t="s">
        <v>614</v>
      </c>
      <c r="F372" s="146" t="s">
        <v>615</v>
      </c>
      <c r="G372" s="147" t="s">
        <v>179</v>
      </c>
      <c r="H372" s="148">
        <v>9.8279999999999994</v>
      </c>
      <c r="I372" s="149"/>
      <c r="J372" s="150">
        <f>ROUND(I372*H372,0)</f>
        <v>0</v>
      </c>
      <c r="K372" s="146" t="s">
        <v>180</v>
      </c>
      <c r="L372" s="32"/>
      <c r="M372" s="151" t="s">
        <v>1</v>
      </c>
      <c r="N372" s="152" t="s">
        <v>42</v>
      </c>
      <c r="O372" s="57"/>
      <c r="P372" s="153">
        <f>O372*H372</f>
        <v>0</v>
      </c>
      <c r="Q372" s="153">
        <v>2.9999999999999997E-4</v>
      </c>
      <c r="R372" s="153">
        <f>Q372*H372</f>
        <v>2.9483999999999995E-3</v>
      </c>
      <c r="S372" s="153">
        <v>0</v>
      </c>
      <c r="T372" s="154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55" t="s">
        <v>262</v>
      </c>
      <c r="AT372" s="155" t="s">
        <v>176</v>
      </c>
      <c r="AU372" s="155" t="s">
        <v>85</v>
      </c>
      <c r="AY372" s="16" t="s">
        <v>174</v>
      </c>
      <c r="BE372" s="156">
        <f>IF(N372="základní",J372,0)</f>
        <v>0</v>
      </c>
      <c r="BF372" s="156">
        <f>IF(N372="snížená",J372,0)</f>
        <v>0</v>
      </c>
      <c r="BG372" s="156">
        <f>IF(N372="zákl. přenesená",J372,0)</f>
        <v>0</v>
      </c>
      <c r="BH372" s="156">
        <f>IF(N372="sníž. přenesená",J372,0)</f>
        <v>0</v>
      </c>
      <c r="BI372" s="156">
        <f>IF(N372="nulová",J372,0)</f>
        <v>0</v>
      </c>
      <c r="BJ372" s="16" t="s">
        <v>8</v>
      </c>
      <c r="BK372" s="156">
        <f>ROUND(I372*H372,0)</f>
        <v>0</v>
      </c>
      <c r="BL372" s="16" t="s">
        <v>262</v>
      </c>
      <c r="BM372" s="155" t="s">
        <v>616</v>
      </c>
    </row>
    <row r="373" spans="1:65" s="13" customFormat="1">
      <c r="B373" s="157"/>
      <c r="D373" s="158" t="s">
        <v>182</v>
      </c>
      <c r="E373" s="159" t="s">
        <v>1</v>
      </c>
      <c r="F373" s="160" t="s">
        <v>106</v>
      </c>
      <c r="H373" s="161">
        <v>9.8279999999999994</v>
      </c>
      <c r="I373" s="162"/>
      <c r="L373" s="157"/>
      <c r="M373" s="163"/>
      <c r="N373" s="164"/>
      <c r="O373" s="164"/>
      <c r="P373" s="164"/>
      <c r="Q373" s="164"/>
      <c r="R373" s="164"/>
      <c r="S373" s="164"/>
      <c r="T373" s="165"/>
      <c r="AT373" s="159" t="s">
        <v>182</v>
      </c>
      <c r="AU373" s="159" t="s">
        <v>85</v>
      </c>
      <c r="AV373" s="13" t="s">
        <v>85</v>
      </c>
      <c r="AW373" s="13" t="s">
        <v>33</v>
      </c>
      <c r="AX373" s="13" t="s">
        <v>8</v>
      </c>
      <c r="AY373" s="159" t="s">
        <v>174</v>
      </c>
    </row>
    <row r="374" spans="1:65" s="2" customFormat="1" ht="24.2" customHeight="1">
      <c r="A374" s="31"/>
      <c r="B374" s="143"/>
      <c r="C374" s="144" t="s">
        <v>617</v>
      </c>
      <c r="D374" s="144" t="s">
        <v>176</v>
      </c>
      <c r="E374" s="145" t="s">
        <v>618</v>
      </c>
      <c r="F374" s="146" t="s">
        <v>619</v>
      </c>
      <c r="G374" s="147" t="s">
        <v>344</v>
      </c>
      <c r="H374" s="148">
        <v>16.12</v>
      </c>
      <c r="I374" s="149"/>
      <c r="J374" s="150">
        <f>ROUND(I374*H374,0)</f>
        <v>0</v>
      </c>
      <c r="K374" s="146" t="s">
        <v>180</v>
      </c>
      <c r="L374" s="32"/>
      <c r="M374" s="151" t="s">
        <v>1</v>
      </c>
      <c r="N374" s="152" t="s">
        <v>42</v>
      </c>
      <c r="O374" s="57"/>
      <c r="P374" s="153">
        <f>O374*H374</f>
        <v>0</v>
      </c>
      <c r="Q374" s="153">
        <v>5.8399999999999999E-4</v>
      </c>
      <c r="R374" s="153">
        <f>Q374*H374</f>
        <v>9.41408E-3</v>
      </c>
      <c r="S374" s="153">
        <v>0</v>
      </c>
      <c r="T374" s="154">
        <f>S374*H374</f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55" t="s">
        <v>262</v>
      </c>
      <c r="AT374" s="155" t="s">
        <v>176</v>
      </c>
      <c r="AU374" s="155" t="s">
        <v>85</v>
      </c>
      <c r="AY374" s="16" t="s">
        <v>174</v>
      </c>
      <c r="BE374" s="156">
        <f>IF(N374="základní",J374,0)</f>
        <v>0</v>
      </c>
      <c r="BF374" s="156">
        <f>IF(N374="snížená",J374,0)</f>
        <v>0</v>
      </c>
      <c r="BG374" s="156">
        <f>IF(N374="zákl. přenesená",J374,0)</f>
        <v>0</v>
      </c>
      <c r="BH374" s="156">
        <f>IF(N374="sníž. přenesená",J374,0)</f>
        <v>0</v>
      </c>
      <c r="BI374" s="156">
        <f>IF(N374="nulová",J374,0)</f>
        <v>0</v>
      </c>
      <c r="BJ374" s="16" t="s">
        <v>8</v>
      </c>
      <c r="BK374" s="156">
        <f>ROUND(I374*H374,0)</f>
        <v>0</v>
      </c>
      <c r="BL374" s="16" t="s">
        <v>262</v>
      </c>
      <c r="BM374" s="155" t="s">
        <v>620</v>
      </c>
    </row>
    <row r="375" spans="1:65" s="13" customFormat="1">
      <c r="B375" s="157"/>
      <c r="D375" s="158" t="s">
        <v>182</v>
      </c>
      <c r="E375" s="159" t="s">
        <v>1</v>
      </c>
      <c r="F375" s="160" t="s">
        <v>621</v>
      </c>
      <c r="H375" s="161">
        <v>7.7</v>
      </c>
      <c r="I375" s="162"/>
      <c r="L375" s="157"/>
      <c r="M375" s="163"/>
      <c r="N375" s="164"/>
      <c r="O375" s="164"/>
      <c r="P375" s="164"/>
      <c r="Q375" s="164"/>
      <c r="R375" s="164"/>
      <c r="S375" s="164"/>
      <c r="T375" s="165"/>
      <c r="AT375" s="159" t="s">
        <v>182</v>
      </c>
      <c r="AU375" s="159" t="s">
        <v>85</v>
      </c>
      <c r="AV375" s="13" t="s">
        <v>85</v>
      </c>
      <c r="AW375" s="13" t="s">
        <v>33</v>
      </c>
      <c r="AX375" s="13" t="s">
        <v>77</v>
      </c>
      <c r="AY375" s="159" t="s">
        <v>174</v>
      </c>
    </row>
    <row r="376" spans="1:65" s="13" customFormat="1">
      <c r="B376" s="157"/>
      <c r="D376" s="158" t="s">
        <v>182</v>
      </c>
      <c r="E376" s="159" t="s">
        <v>1</v>
      </c>
      <c r="F376" s="160" t="s">
        <v>622</v>
      </c>
      <c r="H376" s="161">
        <v>8.42</v>
      </c>
      <c r="I376" s="162"/>
      <c r="L376" s="157"/>
      <c r="M376" s="163"/>
      <c r="N376" s="164"/>
      <c r="O376" s="164"/>
      <c r="P376" s="164"/>
      <c r="Q376" s="164"/>
      <c r="R376" s="164"/>
      <c r="S376" s="164"/>
      <c r="T376" s="165"/>
      <c r="AT376" s="159" t="s">
        <v>182</v>
      </c>
      <c r="AU376" s="159" t="s">
        <v>85</v>
      </c>
      <c r="AV376" s="13" t="s">
        <v>85</v>
      </c>
      <c r="AW376" s="13" t="s">
        <v>33</v>
      </c>
      <c r="AX376" s="13" t="s">
        <v>77</v>
      </c>
      <c r="AY376" s="159" t="s">
        <v>174</v>
      </c>
    </row>
    <row r="377" spans="1:65" s="14" customFormat="1">
      <c r="B377" s="166"/>
      <c r="D377" s="158" t="s">
        <v>182</v>
      </c>
      <c r="E377" s="167" t="s">
        <v>109</v>
      </c>
      <c r="F377" s="168" t="s">
        <v>184</v>
      </c>
      <c r="H377" s="169">
        <v>16.12</v>
      </c>
      <c r="I377" s="170"/>
      <c r="L377" s="166"/>
      <c r="M377" s="171"/>
      <c r="N377" s="172"/>
      <c r="O377" s="172"/>
      <c r="P377" s="172"/>
      <c r="Q377" s="172"/>
      <c r="R377" s="172"/>
      <c r="S377" s="172"/>
      <c r="T377" s="173"/>
      <c r="AT377" s="167" t="s">
        <v>182</v>
      </c>
      <c r="AU377" s="167" t="s">
        <v>85</v>
      </c>
      <c r="AV377" s="14" t="s">
        <v>87</v>
      </c>
      <c r="AW377" s="14" t="s">
        <v>33</v>
      </c>
      <c r="AX377" s="14" t="s">
        <v>8</v>
      </c>
      <c r="AY377" s="167" t="s">
        <v>174</v>
      </c>
    </row>
    <row r="378" spans="1:65" s="2" customFormat="1" ht="24.2" customHeight="1">
      <c r="A378" s="31"/>
      <c r="B378" s="143"/>
      <c r="C378" s="144" t="s">
        <v>623</v>
      </c>
      <c r="D378" s="144" t="s">
        <v>176</v>
      </c>
      <c r="E378" s="145" t="s">
        <v>624</v>
      </c>
      <c r="F378" s="146" t="s">
        <v>625</v>
      </c>
      <c r="G378" s="147" t="s">
        <v>179</v>
      </c>
      <c r="H378" s="148">
        <v>9.8279999999999994</v>
      </c>
      <c r="I378" s="149"/>
      <c r="J378" s="150">
        <f>ROUND(I378*H378,0)</f>
        <v>0</v>
      </c>
      <c r="K378" s="146" t="s">
        <v>180</v>
      </c>
      <c r="L378" s="32"/>
      <c r="M378" s="151" t="s">
        <v>1</v>
      </c>
      <c r="N378" s="152" t="s">
        <v>42</v>
      </c>
      <c r="O378" s="57"/>
      <c r="P378" s="153">
        <f>O378*H378</f>
        <v>0</v>
      </c>
      <c r="Q378" s="153">
        <v>6.8900000000000003E-3</v>
      </c>
      <c r="R378" s="153">
        <f>Q378*H378</f>
        <v>6.7714919999999998E-2</v>
      </c>
      <c r="S378" s="153">
        <v>0</v>
      </c>
      <c r="T378" s="154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55" t="s">
        <v>262</v>
      </c>
      <c r="AT378" s="155" t="s">
        <v>176</v>
      </c>
      <c r="AU378" s="155" t="s">
        <v>85</v>
      </c>
      <c r="AY378" s="16" t="s">
        <v>174</v>
      </c>
      <c r="BE378" s="156">
        <f>IF(N378="základní",J378,0)</f>
        <v>0</v>
      </c>
      <c r="BF378" s="156">
        <f>IF(N378="snížená",J378,0)</f>
        <v>0</v>
      </c>
      <c r="BG378" s="156">
        <f>IF(N378="zákl. přenesená",J378,0)</f>
        <v>0</v>
      </c>
      <c r="BH378" s="156">
        <f>IF(N378="sníž. přenesená",J378,0)</f>
        <v>0</v>
      </c>
      <c r="BI378" s="156">
        <f>IF(N378="nulová",J378,0)</f>
        <v>0</v>
      </c>
      <c r="BJ378" s="16" t="s">
        <v>8</v>
      </c>
      <c r="BK378" s="156">
        <f>ROUND(I378*H378,0)</f>
        <v>0</v>
      </c>
      <c r="BL378" s="16" t="s">
        <v>262</v>
      </c>
      <c r="BM378" s="155" t="s">
        <v>626</v>
      </c>
    </row>
    <row r="379" spans="1:65" s="13" customFormat="1">
      <c r="B379" s="157"/>
      <c r="D379" s="158" t="s">
        <v>182</v>
      </c>
      <c r="E379" s="159" t="s">
        <v>1</v>
      </c>
      <c r="F379" s="160" t="s">
        <v>213</v>
      </c>
      <c r="H379" s="161">
        <v>3.7050000000000001</v>
      </c>
      <c r="I379" s="162"/>
      <c r="L379" s="157"/>
      <c r="M379" s="163"/>
      <c r="N379" s="164"/>
      <c r="O379" s="164"/>
      <c r="P379" s="164"/>
      <c r="Q379" s="164"/>
      <c r="R379" s="164"/>
      <c r="S379" s="164"/>
      <c r="T379" s="165"/>
      <c r="AT379" s="159" t="s">
        <v>182</v>
      </c>
      <c r="AU379" s="159" t="s">
        <v>85</v>
      </c>
      <c r="AV379" s="13" t="s">
        <v>85</v>
      </c>
      <c r="AW379" s="13" t="s">
        <v>33</v>
      </c>
      <c r="AX379" s="13" t="s">
        <v>77</v>
      </c>
      <c r="AY379" s="159" t="s">
        <v>174</v>
      </c>
    </row>
    <row r="380" spans="1:65" s="13" customFormat="1">
      <c r="B380" s="157"/>
      <c r="D380" s="158" t="s">
        <v>182</v>
      </c>
      <c r="E380" s="159" t="s">
        <v>1</v>
      </c>
      <c r="F380" s="160" t="s">
        <v>214</v>
      </c>
      <c r="H380" s="161">
        <v>1.716</v>
      </c>
      <c r="I380" s="162"/>
      <c r="L380" s="157"/>
      <c r="M380" s="163"/>
      <c r="N380" s="164"/>
      <c r="O380" s="164"/>
      <c r="P380" s="164"/>
      <c r="Q380" s="164"/>
      <c r="R380" s="164"/>
      <c r="S380" s="164"/>
      <c r="T380" s="165"/>
      <c r="AT380" s="159" t="s">
        <v>182</v>
      </c>
      <c r="AU380" s="159" t="s">
        <v>85</v>
      </c>
      <c r="AV380" s="13" t="s">
        <v>85</v>
      </c>
      <c r="AW380" s="13" t="s">
        <v>33</v>
      </c>
      <c r="AX380" s="13" t="s">
        <v>77</v>
      </c>
      <c r="AY380" s="159" t="s">
        <v>174</v>
      </c>
    </row>
    <row r="381" spans="1:65" s="13" customFormat="1">
      <c r="B381" s="157"/>
      <c r="D381" s="158" t="s">
        <v>182</v>
      </c>
      <c r="E381" s="159" t="s">
        <v>1</v>
      </c>
      <c r="F381" s="160" t="s">
        <v>215</v>
      </c>
      <c r="H381" s="161">
        <v>4.407</v>
      </c>
      <c r="I381" s="162"/>
      <c r="L381" s="157"/>
      <c r="M381" s="163"/>
      <c r="N381" s="164"/>
      <c r="O381" s="164"/>
      <c r="P381" s="164"/>
      <c r="Q381" s="164"/>
      <c r="R381" s="164"/>
      <c r="S381" s="164"/>
      <c r="T381" s="165"/>
      <c r="AT381" s="159" t="s">
        <v>182</v>
      </c>
      <c r="AU381" s="159" t="s">
        <v>85</v>
      </c>
      <c r="AV381" s="13" t="s">
        <v>85</v>
      </c>
      <c r="AW381" s="13" t="s">
        <v>33</v>
      </c>
      <c r="AX381" s="13" t="s">
        <v>77</v>
      </c>
      <c r="AY381" s="159" t="s">
        <v>174</v>
      </c>
    </row>
    <row r="382" spans="1:65" s="14" customFormat="1">
      <c r="B382" s="166"/>
      <c r="D382" s="158" t="s">
        <v>182</v>
      </c>
      <c r="E382" s="167" t="s">
        <v>106</v>
      </c>
      <c r="F382" s="168" t="s">
        <v>184</v>
      </c>
      <c r="H382" s="169">
        <v>9.8279999999999994</v>
      </c>
      <c r="I382" s="170"/>
      <c r="L382" s="166"/>
      <c r="M382" s="171"/>
      <c r="N382" s="172"/>
      <c r="O382" s="172"/>
      <c r="P382" s="172"/>
      <c r="Q382" s="172"/>
      <c r="R382" s="172"/>
      <c r="S382" s="172"/>
      <c r="T382" s="173"/>
      <c r="AT382" s="167" t="s">
        <v>182</v>
      </c>
      <c r="AU382" s="167" t="s">
        <v>85</v>
      </c>
      <c r="AV382" s="14" t="s">
        <v>87</v>
      </c>
      <c r="AW382" s="14" t="s">
        <v>33</v>
      </c>
      <c r="AX382" s="14" t="s">
        <v>8</v>
      </c>
      <c r="AY382" s="167" t="s">
        <v>174</v>
      </c>
    </row>
    <row r="383" spans="1:65" s="2" customFormat="1" ht="24.2" customHeight="1">
      <c r="A383" s="31"/>
      <c r="B383" s="143"/>
      <c r="C383" s="174" t="s">
        <v>627</v>
      </c>
      <c r="D383" s="174" t="s">
        <v>329</v>
      </c>
      <c r="E383" s="175" t="s">
        <v>628</v>
      </c>
      <c r="F383" s="176" t="s">
        <v>629</v>
      </c>
      <c r="G383" s="177" t="s">
        <v>179</v>
      </c>
      <c r="H383" s="178">
        <v>12.584</v>
      </c>
      <c r="I383" s="179"/>
      <c r="J383" s="180">
        <f>ROUND(I383*H383,0)</f>
        <v>0</v>
      </c>
      <c r="K383" s="176" t="s">
        <v>180</v>
      </c>
      <c r="L383" s="181"/>
      <c r="M383" s="182" t="s">
        <v>1</v>
      </c>
      <c r="N383" s="183" t="s">
        <v>42</v>
      </c>
      <c r="O383" s="57"/>
      <c r="P383" s="153">
        <f>O383*H383</f>
        <v>0</v>
      </c>
      <c r="Q383" s="153">
        <v>1.77E-2</v>
      </c>
      <c r="R383" s="153">
        <f>Q383*H383</f>
        <v>0.22273680000000001</v>
      </c>
      <c r="S383" s="153">
        <v>0</v>
      </c>
      <c r="T383" s="154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55" t="s">
        <v>332</v>
      </c>
      <c r="AT383" s="155" t="s">
        <v>329</v>
      </c>
      <c r="AU383" s="155" t="s">
        <v>85</v>
      </c>
      <c r="AY383" s="16" t="s">
        <v>174</v>
      </c>
      <c r="BE383" s="156">
        <f>IF(N383="základní",J383,0)</f>
        <v>0</v>
      </c>
      <c r="BF383" s="156">
        <f>IF(N383="snížená",J383,0)</f>
        <v>0</v>
      </c>
      <c r="BG383" s="156">
        <f>IF(N383="zákl. přenesená",J383,0)</f>
        <v>0</v>
      </c>
      <c r="BH383" s="156">
        <f>IF(N383="sníž. přenesená",J383,0)</f>
        <v>0</v>
      </c>
      <c r="BI383" s="156">
        <f>IF(N383="nulová",J383,0)</f>
        <v>0</v>
      </c>
      <c r="BJ383" s="16" t="s">
        <v>8</v>
      </c>
      <c r="BK383" s="156">
        <f>ROUND(I383*H383,0)</f>
        <v>0</v>
      </c>
      <c r="BL383" s="16" t="s">
        <v>262</v>
      </c>
      <c r="BM383" s="155" t="s">
        <v>630</v>
      </c>
    </row>
    <row r="384" spans="1:65" s="13" customFormat="1">
      <c r="B384" s="157"/>
      <c r="D384" s="158" t="s">
        <v>182</v>
      </c>
      <c r="E384" s="159" t="s">
        <v>1</v>
      </c>
      <c r="F384" s="160" t="s">
        <v>631</v>
      </c>
      <c r="H384" s="161">
        <v>10.811</v>
      </c>
      <c r="I384" s="162"/>
      <c r="L384" s="157"/>
      <c r="M384" s="163"/>
      <c r="N384" s="164"/>
      <c r="O384" s="164"/>
      <c r="P384" s="164"/>
      <c r="Q384" s="164"/>
      <c r="R384" s="164"/>
      <c r="S384" s="164"/>
      <c r="T384" s="165"/>
      <c r="AT384" s="159" t="s">
        <v>182</v>
      </c>
      <c r="AU384" s="159" t="s">
        <v>85</v>
      </c>
      <c r="AV384" s="13" t="s">
        <v>85</v>
      </c>
      <c r="AW384" s="13" t="s">
        <v>33</v>
      </c>
      <c r="AX384" s="13" t="s">
        <v>77</v>
      </c>
      <c r="AY384" s="159" t="s">
        <v>174</v>
      </c>
    </row>
    <row r="385" spans="1:65" s="13" customFormat="1">
      <c r="B385" s="157"/>
      <c r="D385" s="158" t="s">
        <v>182</v>
      </c>
      <c r="E385" s="159" t="s">
        <v>1</v>
      </c>
      <c r="F385" s="160" t="s">
        <v>632</v>
      </c>
      <c r="H385" s="161">
        <v>1.7729999999999999</v>
      </c>
      <c r="I385" s="162"/>
      <c r="L385" s="157"/>
      <c r="M385" s="163"/>
      <c r="N385" s="164"/>
      <c r="O385" s="164"/>
      <c r="P385" s="164"/>
      <c r="Q385" s="164"/>
      <c r="R385" s="164"/>
      <c r="S385" s="164"/>
      <c r="T385" s="165"/>
      <c r="AT385" s="159" t="s">
        <v>182</v>
      </c>
      <c r="AU385" s="159" t="s">
        <v>85</v>
      </c>
      <c r="AV385" s="13" t="s">
        <v>85</v>
      </c>
      <c r="AW385" s="13" t="s">
        <v>33</v>
      </c>
      <c r="AX385" s="13" t="s">
        <v>77</v>
      </c>
      <c r="AY385" s="159" t="s">
        <v>174</v>
      </c>
    </row>
    <row r="386" spans="1:65" s="14" customFormat="1">
      <c r="B386" s="166"/>
      <c r="D386" s="158" t="s">
        <v>182</v>
      </c>
      <c r="E386" s="167" t="s">
        <v>1</v>
      </c>
      <c r="F386" s="168" t="s">
        <v>184</v>
      </c>
      <c r="H386" s="169">
        <v>12.584</v>
      </c>
      <c r="I386" s="170"/>
      <c r="L386" s="166"/>
      <c r="M386" s="171"/>
      <c r="N386" s="172"/>
      <c r="O386" s="172"/>
      <c r="P386" s="172"/>
      <c r="Q386" s="172"/>
      <c r="R386" s="172"/>
      <c r="S386" s="172"/>
      <c r="T386" s="173"/>
      <c r="AT386" s="167" t="s">
        <v>182</v>
      </c>
      <c r="AU386" s="167" t="s">
        <v>85</v>
      </c>
      <c r="AV386" s="14" t="s">
        <v>87</v>
      </c>
      <c r="AW386" s="14" t="s">
        <v>33</v>
      </c>
      <c r="AX386" s="14" t="s">
        <v>8</v>
      </c>
      <c r="AY386" s="167" t="s">
        <v>174</v>
      </c>
    </row>
    <row r="387" spans="1:65" s="2" customFormat="1" ht="24.2" customHeight="1">
      <c r="A387" s="31"/>
      <c r="B387" s="143"/>
      <c r="C387" s="144" t="s">
        <v>633</v>
      </c>
      <c r="D387" s="144" t="s">
        <v>176</v>
      </c>
      <c r="E387" s="145" t="s">
        <v>634</v>
      </c>
      <c r="F387" s="146" t="s">
        <v>635</v>
      </c>
      <c r="G387" s="147" t="s">
        <v>272</v>
      </c>
      <c r="H387" s="148">
        <v>0.30299999999999999</v>
      </c>
      <c r="I387" s="149"/>
      <c r="J387" s="150">
        <f>ROUND(I387*H387,0)</f>
        <v>0</v>
      </c>
      <c r="K387" s="146" t="s">
        <v>180</v>
      </c>
      <c r="L387" s="32"/>
      <c r="M387" s="151" t="s">
        <v>1</v>
      </c>
      <c r="N387" s="152" t="s">
        <v>42</v>
      </c>
      <c r="O387" s="57"/>
      <c r="P387" s="153">
        <f>O387*H387</f>
        <v>0</v>
      </c>
      <c r="Q387" s="153">
        <v>0</v>
      </c>
      <c r="R387" s="153">
        <f>Q387*H387</f>
        <v>0</v>
      </c>
      <c r="S387" s="153">
        <v>0</v>
      </c>
      <c r="T387" s="154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55" t="s">
        <v>262</v>
      </c>
      <c r="AT387" s="155" t="s">
        <v>176</v>
      </c>
      <c r="AU387" s="155" t="s">
        <v>85</v>
      </c>
      <c r="AY387" s="16" t="s">
        <v>174</v>
      </c>
      <c r="BE387" s="156">
        <f>IF(N387="základní",J387,0)</f>
        <v>0</v>
      </c>
      <c r="BF387" s="156">
        <f>IF(N387="snížená",J387,0)</f>
        <v>0</v>
      </c>
      <c r="BG387" s="156">
        <f>IF(N387="zákl. přenesená",J387,0)</f>
        <v>0</v>
      </c>
      <c r="BH387" s="156">
        <f>IF(N387="sníž. přenesená",J387,0)</f>
        <v>0</v>
      </c>
      <c r="BI387" s="156">
        <f>IF(N387="nulová",J387,0)</f>
        <v>0</v>
      </c>
      <c r="BJ387" s="16" t="s">
        <v>8</v>
      </c>
      <c r="BK387" s="156">
        <f>ROUND(I387*H387,0)</f>
        <v>0</v>
      </c>
      <c r="BL387" s="16" t="s">
        <v>262</v>
      </c>
      <c r="BM387" s="155" t="s">
        <v>636</v>
      </c>
    </row>
    <row r="388" spans="1:65" s="12" customFormat="1" ht="22.9" customHeight="1">
      <c r="B388" s="130"/>
      <c r="D388" s="131" t="s">
        <v>76</v>
      </c>
      <c r="E388" s="141" t="s">
        <v>637</v>
      </c>
      <c r="F388" s="141" t="s">
        <v>638</v>
      </c>
      <c r="I388" s="133"/>
      <c r="J388" s="142">
        <f>BK388</f>
        <v>0</v>
      </c>
      <c r="L388" s="130"/>
      <c r="M388" s="135"/>
      <c r="N388" s="136"/>
      <c r="O388" s="136"/>
      <c r="P388" s="137">
        <f>SUM(P389:P399)</f>
        <v>0</v>
      </c>
      <c r="Q388" s="136"/>
      <c r="R388" s="137">
        <f>SUM(R389:R399)</f>
        <v>1.6969024139999997E-2</v>
      </c>
      <c r="S388" s="136"/>
      <c r="T388" s="138">
        <f>SUM(T389:T399)</f>
        <v>0</v>
      </c>
      <c r="AR388" s="131" t="s">
        <v>85</v>
      </c>
      <c r="AT388" s="139" t="s">
        <v>76</v>
      </c>
      <c r="AU388" s="139" t="s">
        <v>8</v>
      </c>
      <c r="AY388" s="131" t="s">
        <v>174</v>
      </c>
      <c r="BK388" s="140">
        <f>SUM(BK389:BK399)</f>
        <v>0</v>
      </c>
    </row>
    <row r="389" spans="1:65" s="2" customFormat="1" ht="24.2" customHeight="1">
      <c r="A389" s="31"/>
      <c r="B389" s="143"/>
      <c r="C389" s="144" t="s">
        <v>639</v>
      </c>
      <c r="D389" s="144" t="s">
        <v>176</v>
      </c>
      <c r="E389" s="145" t="s">
        <v>640</v>
      </c>
      <c r="F389" s="146" t="s">
        <v>641</v>
      </c>
      <c r="G389" s="147" t="s">
        <v>179</v>
      </c>
      <c r="H389" s="148">
        <v>28.684000000000001</v>
      </c>
      <c r="I389" s="149"/>
      <c r="J389" s="150">
        <f>ROUND(I389*H389,0)</f>
        <v>0</v>
      </c>
      <c r="K389" s="146" t="s">
        <v>180</v>
      </c>
      <c r="L389" s="32"/>
      <c r="M389" s="151" t="s">
        <v>1</v>
      </c>
      <c r="N389" s="152" t="s">
        <v>42</v>
      </c>
      <c r="O389" s="57"/>
      <c r="P389" s="153">
        <f>O389*H389</f>
        <v>0</v>
      </c>
      <c r="Q389" s="153">
        <v>1.72273E-4</v>
      </c>
      <c r="R389" s="153">
        <f>Q389*H389</f>
        <v>4.9414787319999997E-3</v>
      </c>
      <c r="S389" s="153">
        <v>0</v>
      </c>
      <c r="T389" s="154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55" t="s">
        <v>262</v>
      </c>
      <c r="AT389" s="155" t="s">
        <v>176</v>
      </c>
      <c r="AU389" s="155" t="s">
        <v>85</v>
      </c>
      <c r="AY389" s="16" t="s">
        <v>174</v>
      </c>
      <c r="BE389" s="156">
        <f>IF(N389="základní",J389,0)</f>
        <v>0</v>
      </c>
      <c r="BF389" s="156">
        <f>IF(N389="snížená",J389,0)</f>
        <v>0</v>
      </c>
      <c r="BG389" s="156">
        <f>IF(N389="zákl. přenesená",J389,0)</f>
        <v>0</v>
      </c>
      <c r="BH389" s="156">
        <f>IF(N389="sníž. přenesená",J389,0)</f>
        <v>0</v>
      </c>
      <c r="BI389" s="156">
        <f>IF(N389="nulová",J389,0)</f>
        <v>0</v>
      </c>
      <c r="BJ389" s="16" t="s">
        <v>8</v>
      </c>
      <c r="BK389" s="156">
        <f>ROUND(I389*H389,0)</f>
        <v>0</v>
      </c>
      <c r="BL389" s="16" t="s">
        <v>262</v>
      </c>
      <c r="BM389" s="155" t="s">
        <v>642</v>
      </c>
    </row>
    <row r="390" spans="1:65" s="13" customFormat="1">
      <c r="B390" s="157"/>
      <c r="D390" s="158" t="s">
        <v>182</v>
      </c>
      <c r="E390" s="159" t="s">
        <v>1</v>
      </c>
      <c r="F390" s="160" t="s">
        <v>643</v>
      </c>
      <c r="H390" s="161">
        <v>34.844999999999999</v>
      </c>
      <c r="I390" s="162"/>
      <c r="L390" s="157"/>
      <c r="M390" s="163"/>
      <c r="N390" s="164"/>
      <c r="O390" s="164"/>
      <c r="P390" s="164"/>
      <c r="Q390" s="164"/>
      <c r="R390" s="164"/>
      <c r="S390" s="164"/>
      <c r="T390" s="165"/>
      <c r="AT390" s="159" t="s">
        <v>182</v>
      </c>
      <c r="AU390" s="159" t="s">
        <v>85</v>
      </c>
      <c r="AV390" s="13" t="s">
        <v>85</v>
      </c>
      <c r="AW390" s="13" t="s">
        <v>33</v>
      </c>
      <c r="AX390" s="13" t="s">
        <v>77</v>
      </c>
      <c r="AY390" s="159" t="s">
        <v>174</v>
      </c>
    </row>
    <row r="391" spans="1:65" s="13" customFormat="1">
      <c r="B391" s="157"/>
      <c r="D391" s="158" t="s">
        <v>182</v>
      </c>
      <c r="E391" s="159" t="s">
        <v>1</v>
      </c>
      <c r="F391" s="160" t="s">
        <v>644</v>
      </c>
      <c r="H391" s="161">
        <v>-6.1609999999999996</v>
      </c>
      <c r="I391" s="162"/>
      <c r="L391" s="157"/>
      <c r="M391" s="163"/>
      <c r="N391" s="164"/>
      <c r="O391" s="164"/>
      <c r="P391" s="164"/>
      <c r="Q391" s="164"/>
      <c r="R391" s="164"/>
      <c r="S391" s="164"/>
      <c r="T391" s="165"/>
      <c r="AT391" s="159" t="s">
        <v>182</v>
      </c>
      <c r="AU391" s="159" t="s">
        <v>85</v>
      </c>
      <c r="AV391" s="13" t="s">
        <v>85</v>
      </c>
      <c r="AW391" s="13" t="s">
        <v>33</v>
      </c>
      <c r="AX391" s="13" t="s">
        <v>77</v>
      </c>
      <c r="AY391" s="159" t="s">
        <v>174</v>
      </c>
    </row>
    <row r="392" spans="1:65" s="14" customFormat="1">
      <c r="B392" s="166"/>
      <c r="D392" s="158" t="s">
        <v>182</v>
      </c>
      <c r="E392" s="167" t="s">
        <v>1</v>
      </c>
      <c r="F392" s="168" t="s">
        <v>184</v>
      </c>
      <c r="H392" s="169">
        <v>28.684000000000001</v>
      </c>
      <c r="I392" s="170"/>
      <c r="L392" s="166"/>
      <c r="M392" s="171"/>
      <c r="N392" s="172"/>
      <c r="O392" s="172"/>
      <c r="P392" s="172"/>
      <c r="Q392" s="172"/>
      <c r="R392" s="172"/>
      <c r="S392" s="172"/>
      <c r="T392" s="173"/>
      <c r="AT392" s="167" t="s">
        <v>182</v>
      </c>
      <c r="AU392" s="167" t="s">
        <v>85</v>
      </c>
      <c r="AV392" s="14" t="s">
        <v>87</v>
      </c>
      <c r="AW392" s="14" t="s">
        <v>33</v>
      </c>
      <c r="AX392" s="14" t="s">
        <v>8</v>
      </c>
      <c r="AY392" s="167" t="s">
        <v>174</v>
      </c>
    </row>
    <row r="393" spans="1:65" s="2" customFormat="1" ht="14.45" customHeight="1">
      <c r="A393" s="31"/>
      <c r="B393" s="143"/>
      <c r="C393" s="144" t="s">
        <v>645</v>
      </c>
      <c r="D393" s="144" t="s">
        <v>176</v>
      </c>
      <c r="E393" s="145" t="s">
        <v>646</v>
      </c>
      <c r="F393" s="146" t="s">
        <v>647</v>
      </c>
      <c r="G393" s="147" t="s">
        <v>179</v>
      </c>
      <c r="H393" s="148">
        <v>28.684000000000001</v>
      </c>
      <c r="I393" s="149"/>
      <c r="J393" s="150">
        <f>ROUND(I393*H393,0)</f>
        <v>0</v>
      </c>
      <c r="K393" s="146" t="s">
        <v>180</v>
      </c>
      <c r="L393" s="32"/>
      <c r="M393" s="151" t="s">
        <v>1</v>
      </c>
      <c r="N393" s="152" t="s">
        <v>42</v>
      </c>
      <c r="O393" s="57"/>
      <c r="P393" s="153">
        <f>O393*H393</f>
        <v>0</v>
      </c>
      <c r="Q393" s="153">
        <v>2.5999999999999998E-4</v>
      </c>
      <c r="R393" s="153">
        <f>Q393*H393</f>
        <v>7.4578399999999994E-3</v>
      </c>
      <c r="S393" s="153">
        <v>0</v>
      </c>
      <c r="T393" s="154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55" t="s">
        <v>262</v>
      </c>
      <c r="AT393" s="155" t="s">
        <v>176</v>
      </c>
      <c r="AU393" s="155" t="s">
        <v>85</v>
      </c>
      <c r="AY393" s="16" t="s">
        <v>174</v>
      </c>
      <c r="BE393" s="156">
        <f>IF(N393="základní",J393,0)</f>
        <v>0</v>
      </c>
      <c r="BF393" s="156">
        <f>IF(N393="snížená",J393,0)</f>
        <v>0</v>
      </c>
      <c r="BG393" s="156">
        <f>IF(N393="zákl. přenesená",J393,0)</f>
        <v>0</v>
      </c>
      <c r="BH393" s="156">
        <f>IF(N393="sníž. přenesená",J393,0)</f>
        <v>0</v>
      </c>
      <c r="BI393" s="156">
        <f>IF(N393="nulová",J393,0)</f>
        <v>0</v>
      </c>
      <c r="BJ393" s="16" t="s">
        <v>8</v>
      </c>
      <c r="BK393" s="156">
        <f>ROUND(I393*H393,0)</f>
        <v>0</v>
      </c>
      <c r="BL393" s="16" t="s">
        <v>262</v>
      </c>
      <c r="BM393" s="155" t="s">
        <v>648</v>
      </c>
    </row>
    <row r="394" spans="1:65" s="13" customFormat="1">
      <c r="B394" s="157"/>
      <c r="D394" s="158" t="s">
        <v>182</v>
      </c>
      <c r="E394" s="159" t="s">
        <v>1</v>
      </c>
      <c r="F394" s="160" t="s">
        <v>643</v>
      </c>
      <c r="H394" s="161">
        <v>34.844999999999999</v>
      </c>
      <c r="I394" s="162"/>
      <c r="L394" s="157"/>
      <c r="M394" s="163"/>
      <c r="N394" s="164"/>
      <c r="O394" s="164"/>
      <c r="P394" s="164"/>
      <c r="Q394" s="164"/>
      <c r="R394" s="164"/>
      <c r="S394" s="164"/>
      <c r="T394" s="165"/>
      <c r="AT394" s="159" t="s">
        <v>182</v>
      </c>
      <c r="AU394" s="159" t="s">
        <v>85</v>
      </c>
      <c r="AV394" s="13" t="s">
        <v>85</v>
      </c>
      <c r="AW394" s="13" t="s">
        <v>33</v>
      </c>
      <c r="AX394" s="13" t="s">
        <v>77</v>
      </c>
      <c r="AY394" s="159" t="s">
        <v>174</v>
      </c>
    </row>
    <row r="395" spans="1:65" s="13" customFormat="1">
      <c r="B395" s="157"/>
      <c r="D395" s="158" t="s">
        <v>182</v>
      </c>
      <c r="E395" s="159" t="s">
        <v>1</v>
      </c>
      <c r="F395" s="160" t="s">
        <v>644</v>
      </c>
      <c r="H395" s="161">
        <v>-6.1609999999999996</v>
      </c>
      <c r="I395" s="162"/>
      <c r="L395" s="157"/>
      <c r="M395" s="163"/>
      <c r="N395" s="164"/>
      <c r="O395" s="164"/>
      <c r="P395" s="164"/>
      <c r="Q395" s="164"/>
      <c r="R395" s="164"/>
      <c r="S395" s="164"/>
      <c r="T395" s="165"/>
      <c r="AT395" s="159" t="s">
        <v>182</v>
      </c>
      <c r="AU395" s="159" t="s">
        <v>85</v>
      </c>
      <c r="AV395" s="13" t="s">
        <v>85</v>
      </c>
      <c r="AW395" s="13" t="s">
        <v>33</v>
      </c>
      <c r="AX395" s="13" t="s">
        <v>77</v>
      </c>
      <c r="AY395" s="159" t="s">
        <v>174</v>
      </c>
    </row>
    <row r="396" spans="1:65" s="14" customFormat="1">
      <c r="B396" s="166"/>
      <c r="D396" s="158" t="s">
        <v>182</v>
      </c>
      <c r="E396" s="167" t="s">
        <v>1</v>
      </c>
      <c r="F396" s="168" t="s">
        <v>184</v>
      </c>
      <c r="H396" s="169">
        <v>28.684000000000001</v>
      </c>
      <c r="I396" s="170"/>
      <c r="L396" s="166"/>
      <c r="M396" s="171"/>
      <c r="N396" s="172"/>
      <c r="O396" s="172"/>
      <c r="P396" s="172"/>
      <c r="Q396" s="172"/>
      <c r="R396" s="172"/>
      <c r="S396" s="172"/>
      <c r="T396" s="173"/>
      <c r="AT396" s="167" t="s">
        <v>182</v>
      </c>
      <c r="AU396" s="167" t="s">
        <v>85</v>
      </c>
      <c r="AV396" s="14" t="s">
        <v>87</v>
      </c>
      <c r="AW396" s="14" t="s">
        <v>33</v>
      </c>
      <c r="AX396" s="14" t="s">
        <v>8</v>
      </c>
      <c r="AY396" s="167" t="s">
        <v>174</v>
      </c>
    </row>
    <row r="397" spans="1:65" s="2" customFormat="1" ht="14.45" customHeight="1">
      <c r="A397" s="31"/>
      <c r="B397" s="143"/>
      <c r="C397" s="144" t="s">
        <v>649</v>
      </c>
      <c r="D397" s="144" t="s">
        <v>176</v>
      </c>
      <c r="E397" s="145" t="s">
        <v>650</v>
      </c>
      <c r="F397" s="146" t="s">
        <v>651</v>
      </c>
      <c r="G397" s="147" t="s">
        <v>179</v>
      </c>
      <c r="H397" s="148">
        <v>28.684000000000001</v>
      </c>
      <c r="I397" s="149"/>
      <c r="J397" s="150">
        <f>ROUND(I397*H397,0)</f>
        <v>0</v>
      </c>
      <c r="K397" s="146" t="s">
        <v>180</v>
      </c>
      <c r="L397" s="32"/>
      <c r="M397" s="151" t="s">
        <v>1</v>
      </c>
      <c r="N397" s="152" t="s">
        <v>42</v>
      </c>
      <c r="O397" s="57"/>
      <c r="P397" s="153">
        <f>O397*H397</f>
        <v>0</v>
      </c>
      <c r="Q397" s="153">
        <v>1.4999999999999999E-4</v>
      </c>
      <c r="R397" s="153">
        <f>Q397*H397</f>
        <v>4.3026000000000002E-3</v>
      </c>
      <c r="S397" s="153">
        <v>0</v>
      </c>
      <c r="T397" s="154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55" t="s">
        <v>262</v>
      </c>
      <c r="AT397" s="155" t="s">
        <v>176</v>
      </c>
      <c r="AU397" s="155" t="s">
        <v>85</v>
      </c>
      <c r="AY397" s="16" t="s">
        <v>174</v>
      </c>
      <c r="BE397" s="156">
        <f>IF(N397="základní",J397,0)</f>
        <v>0</v>
      </c>
      <c r="BF397" s="156">
        <f>IF(N397="snížená",J397,0)</f>
        <v>0</v>
      </c>
      <c r="BG397" s="156">
        <f>IF(N397="zákl. přenesená",J397,0)</f>
        <v>0</v>
      </c>
      <c r="BH397" s="156">
        <f>IF(N397="sníž. přenesená",J397,0)</f>
        <v>0</v>
      </c>
      <c r="BI397" s="156">
        <f>IF(N397="nulová",J397,0)</f>
        <v>0</v>
      </c>
      <c r="BJ397" s="16" t="s">
        <v>8</v>
      </c>
      <c r="BK397" s="156">
        <f>ROUND(I397*H397,0)</f>
        <v>0</v>
      </c>
      <c r="BL397" s="16" t="s">
        <v>262</v>
      </c>
      <c r="BM397" s="155" t="s">
        <v>652</v>
      </c>
    </row>
    <row r="398" spans="1:65" s="2" customFormat="1" ht="24.2" customHeight="1">
      <c r="A398" s="31"/>
      <c r="B398" s="143"/>
      <c r="C398" s="144" t="s">
        <v>653</v>
      </c>
      <c r="D398" s="144" t="s">
        <v>176</v>
      </c>
      <c r="E398" s="145" t="s">
        <v>654</v>
      </c>
      <c r="F398" s="146" t="s">
        <v>655</v>
      </c>
      <c r="G398" s="147" t="s">
        <v>179</v>
      </c>
      <c r="H398" s="148">
        <v>28.684000000000001</v>
      </c>
      <c r="I398" s="149"/>
      <c r="J398" s="150">
        <f>ROUND(I398*H398,0)</f>
        <v>0</v>
      </c>
      <c r="K398" s="146" t="s">
        <v>180</v>
      </c>
      <c r="L398" s="32"/>
      <c r="M398" s="151" t="s">
        <v>1</v>
      </c>
      <c r="N398" s="152" t="s">
        <v>42</v>
      </c>
      <c r="O398" s="57"/>
      <c r="P398" s="153">
        <f>O398*H398</f>
        <v>0</v>
      </c>
      <c r="Q398" s="153">
        <v>9.312E-6</v>
      </c>
      <c r="R398" s="153">
        <f>Q398*H398</f>
        <v>2.6710540800000001E-4</v>
      </c>
      <c r="S398" s="153">
        <v>0</v>
      </c>
      <c r="T398" s="154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55" t="s">
        <v>262</v>
      </c>
      <c r="AT398" s="155" t="s">
        <v>176</v>
      </c>
      <c r="AU398" s="155" t="s">
        <v>85</v>
      </c>
      <c r="AY398" s="16" t="s">
        <v>174</v>
      </c>
      <c r="BE398" s="156">
        <f>IF(N398="základní",J398,0)</f>
        <v>0</v>
      </c>
      <c r="BF398" s="156">
        <f>IF(N398="snížená",J398,0)</f>
        <v>0</v>
      </c>
      <c r="BG398" s="156">
        <f>IF(N398="zákl. přenesená",J398,0)</f>
        <v>0</v>
      </c>
      <c r="BH398" s="156">
        <f>IF(N398="sníž. přenesená",J398,0)</f>
        <v>0</v>
      </c>
      <c r="BI398" s="156">
        <f>IF(N398="nulová",J398,0)</f>
        <v>0</v>
      </c>
      <c r="BJ398" s="16" t="s">
        <v>8</v>
      </c>
      <c r="BK398" s="156">
        <f>ROUND(I398*H398,0)</f>
        <v>0</v>
      </c>
      <c r="BL398" s="16" t="s">
        <v>262</v>
      </c>
      <c r="BM398" s="155" t="s">
        <v>656</v>
      </c>
    </row>
    <row r="399" spans="1:65" s="2" customFormat="1" ht="24.2" customHeight="1">
      <c r="A399" s="31"/>
      <c r="B399" s="143"/>
      <c r="C399" s="144" t="s">
        <v>657</v>
      </c>
      <c r="D399" s="144" t="s">
        <v>176</v>
      </c>
      <c r="E399" s="145" t="s">
        <v>658</v>
      </c>
      <c r="F399" s="146" t="s">
        <v>659</v>
      </c>
      <c r="G399" s="147" t="s">
        <v>272</v>
      </c>
      <c r="H399" s="148">
        <v>1.7000000000000001E-2</v>
      </c>
      <c r="I399" s="149"/>
      <c r="J399" s="150">
        <f>ROUND(I399*H399,0)</f>
        <v>0</v>
      </c>
      <c r="K399" s="146" t="s">
        <v>180</v>
      </c>
      <c r="L399" s="32"/>
      <c r="M399" s="151" t="s">
        <v>1</v>
      </c>
      <c r="N399" s="152" t="s">
        <v>42</v>
      </c>
      <c r="O399" s="57"/>
      <c r="P399" s="153">
        <f>O399*H399</f>
        <v>0</v>
      </c>
      <c r="Q399" s="153">
        <v>0</v>
      </c>
      <c r="R399" s="153">
        <f>Q399*H399</f>
        <v>0</v>
      </c>
      <c r="S399" s="153">
        <v>0</v>
      </c>
      <c r="T399" s="154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55" t="s">
        <v>262</v>
      </c>
      <c r="AT399" s="155" t="s">
        <v>176</v>
      </c>
      <c r="AU399" s="155" t="s">
        <v>85</v>
      </c>
      <c r="AY399" s="16" t="s">
        <v>174</v>
      </c>
      <c r="BE399" s="156">
        <f>IF(N399="základní",J399,0)</f>
        <v>0</v>
      </c>
      <c r="BF399" s="156">
        <f>IF(N399="snížená",J399,0)</f>
        <v>0</v>
      </c>
      <c r="BG399" s="156">
        <f>IF(N399="zákl. přenesená",J399,0)</f>
        <v>0</v>
      </c>
      <c r="BH399" s="156">
        <f>IF(N399="sníž. přenesená",J399,0)</f>
        <v>0</v>
      </c>
      <c r="BI399" s="156">
        <f>IF(N399="nulová",J399,0)</f>
        <v>0</v>
      </c>
      <c r="BJ399" s="16" t="s">
        <v>8</v>
      </c>
      <c r="BK399" s="156">
        <f>ROUND(I399*H399,0)</f>
        <v>0</v>
      </c>
      <c r="BL399" s="16" t="s">
        <v>262</v>
      </c>
      <c r="BM399" s="155" t="s">
        <v>660</v>
      </c>
    </row>
    <row r="400" spans="1:65" s="12" customFormat="1" ht="22.9" customHeight="1">
      <c r="B400" s="130"/>
      <c r="D400" s="131" t="s">
        <v>76</v>
      </c>
      <c r="E400" s="141" t="s">
        <v>661</v>
      </c>
      <c r="F400" s="141" t="s">
        <v>662</v>
      </c>
      <c r="I400" s="133"/>
      <c r="J400" s="142">
        <f>BK400</f>
        <v>0</v>
      </c>
      <c r="L400" s="130"/>
      <c r="M400" s="135"/>
      <c r="N400" s="136"/>
      <c r="O400" s="136"/>
      <c r="P400" s="137">
        <f>SUM(P401:P429)</f>
        <v>0</v>
      </c>
      <c r="Q400" s="136"/>
      <c r="R400" s="137">
        <f>SUM(R401:R429)</f>
        <v>0.20449173317800004</v>
      </c>
      <c r="S400" s="136"/>
      <c r="T400" s="138">
        <f>SUM(T401:T429)</f>
        <v>6.5799999999999997E-2</v>
      </c>
      <c r="AR400" s="131" t="s">
        <v>85</v>
      </c>
      <c r="AT400" s="139" t="s">
        <v>76</v>
      </c>
      <c r="AU400" s="139" t="s">
        <v>8</v>
      </c>
      <c r="AY400" s="131" t="s">
        <v>174</v>
      </c>
      <c r="BK400" s="140">
        <f>SUM(BK401:BK429)</f>
        <v>0</v>
      </c>
    </row>
    <row r="401" spans="1:65" s="2" customFormat="1" ht="14.45" customHeight="1">
      <c r="A401" s="31"/>
      <c r="B401" s="143"/>
      <c r="C401" s="144" t="s">
        <v>663</v>
      </c>
      <c r="D401" s="144" t="s">
        <v>176</v>
      </c>
      <c r="E401" s="145" t="s">
        <v>664</v>
      </c>
      <c r="F401" s="146" t="s">
        <v>665</v>
      </c>
      <c r="G401" s="147" t="s">
        <v>179</v>
      </c>
      <c r="H401" s="148">
        <v>59.465000000000003</v>
      </c>
      <c r="I401" s="149"/>
      <c r="J401" s="150">
        <f>ROUND(I401*H401,0)</f>
        <v>0</v>
      </c>
      <c r="K401" s="146" t="s">
        <v>180</v>
      </c>
      <c r="L401" s="32"/>
      <c r="M401" s="151" t="s">
        <v>1</v>
      </c>
      <c r="N401" s="152" t="s">
        <v>42</v>
      </c>
      <c r="O401" s="57"/>
      <c r="P401" s="153">
        <f>O401*H401</f>
        <v>0</v>
      </c>
      <c r="Q401" s="153">
        <v>0</v>
      </c>
      <c r="R401" s="153">
        <f>Q401*H401</f>
        <v>0</v>
      </c>
      <c r="S401" s="153">
        <v>0</v>
      </c>
      <c r="T401" s="154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55" t="s">
        <v>262</v>
      </c>
      <c r="AT401" s="155" t="s">
        <v>176</v>
      </c>
      <c r="AU401" s="155" t="s">
        <v>85</v>
      </c>
      <c r="AY401" s="16" t="s">
        <v>174</v>
      </c>
      <c r="BE401" s="156">
        <f>IF(N401="základní",J401,0)</f>
        <v>0</v>
      </c>
      <c r="BF401" s="156">
        <f>IF(N401="snížená",J401,0)</f>
        <v>0</v>
      </c>
      <c r="BG401" s="156">
        <f>IF(N401="zákl. přenesená",J401,0)</f>
        <v>0</v>
      </c>
      <c r="BH401" s="156">
        <f>IF(N401="sníž. přenesená",J401,0)</f>
        <v>0</v>
      </c>
      <c r="BI401" s="156">
        <f>IF(N401="nulová",J401,0)</f>
        <v>0</v>
      </c>
      <c r="BJ401" s="16" t="s">
        <v>8</v>
      </c>
      <c r="BK401" s="156">
        <f>ROUND(I401*H401,0)</f>
        <v>0</v>
      </c>
      <c r="BL401" s="16" t="s">
        <v>262</v>
      </c>
      <c r="BM401" s="155" t="s">
        <v>666</v>
      </c>
    </row>
    <row r="402" spans="1:65" s="13" customFormat="1">
      <c r="B402" s="157"/>
      <c r="D402" s="158" t="s">
        <v>182</v>
      </c>
      <c r="E402" s="159" t="s">
        <v>1</v>
      </c>
      <c r="F402" s="160" t="s">
        <v>99</v>
      </c>
      <c r="H402" s="161">
        <v>59.465000000000003</v>
      </c>
      <c r="I402" s="162"/>
      <c r="L402" s="157"/>
      <c r="M402" s="163"/>
      <c r="N402" s="164"/>
      <c r="O402" s="164"/>
      <c r="P402" s="164"/>
      <c r="Q402" s="164"/>
      <c r="R402" s="164"/>
      <c r="S402" s="164"/>
      <c r="T402" s="165"/>
      <c r="AT402" s="159" t="s">
        <v>182</v>
      </c>
      <c r="AU402" s="159" t="s">
        <v>85</v>
      </c>
      <c r="AV402" s="13" t="s">
        <v>85</v>
      </c>
      <c r="AW402" s="13" t="s">
        <v>33</v>
      </c>
      <c r="AX402" s="13" t="s">
        <v>8</v>
      </c>
      <c r="AY402" s="159" t="s">
        <v>174</v>
      </c>
    </row>
    <row r="403" spans="1:65" s="2" customFormat="1" ht="24.2" customHeight="1">
      <c r="A403" s="31"/>
      <c r="B403" s="143"/>
      <c r="C403" s="144" t="s">
        <v>667</v>
      </c>
      <c r="D403" s="144" t="s">
        <v>176</v>
      </c>
      <c r="E403" s="145" t="s">
        <v>668</v>
      </c>
      <c r="F403" s="146" t="s">
        <v>669</v>
      </c>
      <c r="G403" s="147" t="s">
        <v>179</v>
      </c>
      <c r="H403" s="148">
        <v>59.465000000000003</v>
      </c>
      <c r="I403" s="149"/>
      <c r="J403" s="150">
        <f>ROUND(I403*H403,0)</f>
        <v>0</v>
      </c>
      <c r="K403" s="146" t="s">
        <v>180</v>
      </c>
      <c r="L403" s="32"/>
      <c r="M403" s="151" t="s">
        <v>1</v>
      </c>
      <c r="N403" s="152" t="s">
        <v>42</v>
      </c>
      <c r="O403" s="57"/>
      <c r="P403" s="153">
        <f>O403*H403</f>
        <v>0</v>
      </c>
      <c r="Q403" s="153">
        <v>3.3000000000000003E-5</v>
      </c>
      <c r="R403" s="153">
        <f>Q403*H403</f>
        <v>1.9623450000000003E-3</v>
      </c>
      <c r="S403" s="153">
        <v>0</v>
      </c>
      <c r="T403" s="154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55" t="s">
        <v>262</v>
      </c>
      <c r="AT403" s="155" t="s">
        <v>176</v>
      </c>
      <c r="AU403" s="155" t="s">
        <v>85</v>
      </c>
      <c r="AY403" s="16" t="s">
        <v>174</v>
      </c>
      <c r="BE403" s="156">
        <f>IF(N403="základní",J403,0)</f>
        <v>0</v>
      </c>
      <c r="BF403" s="156">
        <f>IF(N403="snížená",J403,0)</f>
        <v>0</v>
      </c>
      <c r="BG403" s="156">
        <f>IF(N403="zákl. přenesená",J403,0)</f>
        <v>0</v>
      </c>
      <c r="BH403" s="156">
        <f>IF(N403="sníž. přenesená",J403,0)</f>
        <v>0</v>
      </c>
      <c r="BI403" s="156">
        <f>IF(N403="nulová",J403,0)</f>
        <v>0</v>
      </c>
      <c r="BJ403" s="16" t="s">
        <v>8</v>
      </c>
      <c r="BK403" s="156">
        <f>ROUND(I403*H403,0)</f>
        <v>0</v>
      </c>
      <c r="BL403" s="16" t="s">
        <v>262</v>
      </c>
      <c r="BM403" s="155" t="s">
        <v>670</v>
      </c>
    </row>
    <row r="404" spans="1:65" s="13" customFormat="1">
      <c r="B404" s="157"/>
      <c r="D404" s="158" t="s">
        <v>182</v>
      </c>
      <c r="E404" s="159" t="s">
        <v>1</v>
      </c>
      <c r="F404" s="160" t="s">
        <v>99</v>
      </c>
      <c r="H404" s="161">
        <v>59.465000000000003</v>
      </c>
      <c r="I404" s="162"/>
      <c r="L404" s="157"/>
      <c r="M404" s="163"/>
      <c r="N404" s="164"/>
      <c r="O404" s="164"/>
      <c r="P404" s="164"/>
      <c r="Q404" s="164"/>
      <c r="R404" s="164"/>
      <c r="S404" s="164"/>
      <c r="T404" s="165"/>
      <c r="AT404" s="159" t="s">
        <v>182</v>
      </c>
      <c r="AU404" s="159" t="s">
        <v>85</v>
      </c>
      <c r="AV404" s="13" t="s">
        <v>85</v>
      </c>
      <c r="AW404" s="13" t="s">
        <v>33</v>
      </c>
      <c r="AX404" s="13" t="s">
        <v>8</v>
      </c>
      <c r="AY404" s="159" t="s">
        <v>174</v>
      </c>
    </row>
    <row r="405" spans="1:65" s="2" customFormat="1" ht="24.2" customHeight="1">
      <c r="A405" s="31"/>
      <c r="B405" s="143"/>
      <c r="C405" s="144" t="s">
        <v>671</v>
      </c>
      <c r="D405" s="144" t="s">
        <v>176</v>
      </c>
      <c r="E405" s="145" t="s">
        <v>672</v>
      </c>
      <c r="F405" s="146" t="s">
        <v>673</v>
      </c>
      <c r="G405" s="147" t="s">
        <v>179</v>
      </c>
      <c r="H405" s="148">
        <v>26.32</v>
      </c>
      <c r="I405" s="149"/>
      <c r="J405" s="150">
        <f>ROUND(I405*H405,0)</f>
        <v>0</v>
      </c>
      <c r="K405" s="146" t="s">
        <v>180</v>
      </c>
      <c r="L405" s="32"/>
      <c r="M405" s="151" t="s">
        <v>1</v>
      </c>
      <c r="N405" s="152" t="s">
        <v>42</v>
      </c>
      <c r="O405" s="57"/>
      <c r="P405" s="153">
        <f>O405*H405</f>
        <v>0</v>
      </c>
      <c r="Q405" s="153">
        <v>0</v>
      </c>
      <c r="R405" s="153">
        <f>Q405*H405</f>
        <v>0</v>
      </c>
      <c r="S405" s="153">
        <v>2.5000000000000001E-3</v>
      </c>
      <c r="T405" s="154">
        <f>S405*H405</f>
        <v>6.5799999999999997E-2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55" t="s">
        <v>262</v>
      </c>
      <c r="AT405" s="155" t="s">
        <v>176</v>
      </c>
      <c r="AU405" s="155" t="s">
        <v>85</v>
      </c>
      <c r="AY405" s="16" t="s">
        <v>174</v>
      </c>
      <c r="BE405" s="156">
        <f>IF(N405="základní",J405,0)</f>
        <v>0</v>
      </c>
      <c r="BF405" s="156">
        <f>IF(N405="snížená",J405,0)</f>
        <v>0</v>
      </c>
      <c r="BG405" s="156">
        <f>IF(N405="zákl. přenesená",J405,0)</f>
        <v>0</v>
      </c>
      <c r="BH405" s="156">
        <f>IF(N405="sníž. přenesená",J405,0)</f>
        <v>0</v>
      </c>
      <c r="BI405" s="156">
        <f>IF(N405="nulová",J405,0)</f>
        <v>0</v>
      </c>
      <c r="BJ405" s="16" t="s">
        <v>8</v>
      </c>
      <c r="BK405" s="156">
        <f>ROUND(I405*H405,0)</f>
        <v>0</v>
      </c>
      <c r="BL405" s="16" t="s">
        <v>262</v>
      </c>
      <c r="BM405" s="155" t="s">
        <v>674</v>
      </c>
    </row>
    <row r="406" spans="1:65" s="13" customFormat="1">
      <c r="B406" s="157"/>
      <c r="D406" s="158" t="s">
        <v>182</v>
      </c>
      <c r="E406" s="159" t="s">
        <v>1</v>
      </c>
      <c r="F406" s="160" t="s">
        <v>373</v>
      </c>
      <c r="H406" s="161">
        <v>5.41</v>
      </c>
      <c r="I406" s="162"/>
      <c r="L406" s="157"/>
      <c r="M406" s="163"/>
      <c r="N406" s="164"/>
      <c r="O406" s="164"/>
      <c r="P406" s="164"/>
      <c r="Q406" s="164"/>
      <c r="R406" s="164"/>
      <c r="S406" s="164"/>
      <c r="T406" s="165"/>
      <c r="AT406" s="159" t="s">
        <v>182</v>
      </c>
      <c r="AU406" s="159" t="s">
        <v>85</v>
      </c>
      <c r="AV406" s="13" t="s">
        <v>85</v>
      </c>
      <c r="AW406" s="13" t="s">
        <v>33</v>
      </c>
      <c r="AX406" s="13" t="s">
        <v>77</v>
      </c>
      <c r="AY406" s="159" t="s">
        <v>174</v>
      </c>
    </row>
    <row r="407" spans="1:65" s="13" customFormat="1">
      <c r="B407" s="157"/>
      <c r="D407" s="158" t="s">
        <v>182</v>
      </c>
      <c r="E407" s="159" t="s">
        <v>1</v>
      </c>
      <c r="F407" s="160" t="s">
        <v>220</v>
      </c>
      <c r="H407" s="161">
        <v>5.7</v>
      </c>
      <c r="I407" s="162"/>
      <c r="L407" s="157"/>
      <c r="M407" s="163"/>
      <c r="N407" s="164"/>
      <c r="O407" s="164"/>
      <c r="P407" s="164"/>
      <c r="Q407" s="164"/>
      <c r="R407" s="164"/>
      <c r="S407" s="164"/>
      <c r="T407" s="165"/>
      <c r="AT407" s="159" t="s">
        <v>182</v>
      </c>
      <c r="AU407" s="159" t="s">
        <v>85</v>
      </c>
      <c r="AV407" s="13" t="s">
        <v>85</v>
      </c>
      <c r="AW407" s="13" t="s">
        <v>33</v>
      </c>
      <c r="AX407" s="13" t="s">
        <v>77</v>
      </c>
      <c r="AY407" s="159" t="s">
        <v>174</v>
      </c>
    </row>
    <row r="408" spans="1:65" s="13" customFormat="1">
      <c r="B408" s="157"/>
      <c r="D408" s="158" t="s">
        <v>182</v>
      </c>
      <c r="E408" s="159" t="s">
        <v>1</v>
      </c>
      <c r="F408" s="160" t="s">
        <v>209</v>
      </c>
      <c r="H408" s="161">
        <v>5.3819999999999997</v>
      </c>
      <c r="I408" s="162"/>
      <c r="L408" s="157"/>
      <c r="M408" s="163"/>
      <c r="N408" s="164"/>
      <c r="O408" s="164"/>
      <c r="P408" s="164"/>
      <c r="Q408" s="164"/>
      <c r="R408" s="164"/>
      <c r="S408" s="164"/>
      <c r="T408" s="165"/>
      <c r="AT408" s="159" t="s">
        <v>182</v>
      </c>
      <c r="AU408" s="159" t="s">
        <v>85</v>
      </c>
      <c r="AV408" s="13" t="s">
        <v>85</v>
      </c>
      <c r="AW408" s="13" t="s">
        <v>33</v>
      </c>
      <c r="AX408" s="13" t="s">
        <v>77</v>
      </c>
      <c r="AY408" s="159" t="s">
        <v>174</v>
      </c>
    </row>
    <row r="409" spans="1:65" s="13" customFormat="1">
      <c r="B409" s="157"/>
      <c r="D409" s="158" t="s">
        <v>182</v>
      </c>
      <c r="E409" s="159" t="s">
        <v>1</v>
      </c>
      <c r="F409" s="160" t="s">
        <v>213</v>
      </c>
      <c r="H409" s="161">
        <v>3.7050000000000001</v>
      </c>
      <c r="I409" s="162"/>
      <c r="L409" s="157"/>
      <c r="M409" s="163"/>
      <c r="N409" s="164"/>
      <c r="O409" s="164"/>
      <c r="P409" s="164"/>
      <c r="Q409" s="164"/>
      <c r="R409" s="164"/>
      <c r="S409" s="164"/>
      <c r="T409" s="165"/>
      <c r="AT409" s="159" t="s">
        <v>182</v>
      </c>
      <c r="AU409" s="159" t="s">
        <v>85</v>
      </c>
      <c r="AV409" s="13" t="s">
        <v>85</v>
      </c>
      <c r="AW409" s="13" t="s">
        <v>33</v>
      </c>
      <c r="AX409" s="13" t="s">
        <v>77</v>
      </c>
      <c r="AY409" s="159" t="s">
        <v>174</v>
      </c>
    </row>
    <row r="410" spans="1:65" s="13" customFormat="1">
      <c r="B410" s="157"/>
      <c r="D410" s="158" t="s">
        <v>182</v>
      </c>
      <c r="E410" s="159" t="s">
        <v>1</v>
      </c>
      <c r="F410" s="160" t="s">
        <v>214</v>
      </c>
      <c r="H410" s="161">
        <v>1.716</v>
      </c>
      <c r="I410" s="162"/>
      <c r="L410" s="157"/>
      <c r="M410" s="163"/>
      <c r="N410" s="164"/>
      <c r="O410" s="164"/>
      <c r="P410" s="164"/>
      <c r="Q410" s="164"/>
      <c r="R410" s="164"/>
      <c r="S410" s="164"/>
      <c r="T410" s="165"/>
      <c r="AT410" s="159" t="s">
        <v>182</v>
      </c>
      <c r="AU410" s="159" t="s">
        <v>85</v>
      </c>
      <c r="AV410" s="13" t="s">
        <v>85</v>
      </c>
      <c r="AW410" s="13" t="s">
        <v>33</v>
      </c>
      <c r="AX410" s="13" t="s">
        <v>77</v>
      </c>
      <c r="AY410" s="159" t="s">
        <v>174</v>
      </c>
    </row>
    <row r="411" spans="1:65" s="13" customFormat="1">
      <c r="B411" s="157"/>
      <c r="D411" s="158" t="s">
        <v>182</v>
      </c>
      <c r="E411" s="159" t="s">
        <v>1</v>
      </c>
      <c r="F411" s="160" t="s">
        <v>215</v>
      </c>
      <c r="H411" s="161">
        <v>4.407</v>
      </c>
      <c r="I411" s="162"/>
      <c r="L411" s="157"/>
      <c r="M411" s="163"/>
      <c r="N411" s="164"/>
      <c r="O411" s="164"/>
      <c r="P411" s="164"/>
      <c r="Q411" s="164"/>
      <c r="R411" s="164"/>
      <c r="S411" s="164"/>
      <c r="T411" s="165"/>
      <c r="AT411" s="159" t="s">
        <v>182</v>
      </c>
      <c r="AU411" s="159" t="s">
        <v>85</v>
      </c>
      <c r="AV411" s="13" t="s">
        <v>85</v>
      </c>
      <c r="AW411" s="13" t="s">
        <v>33</v>
      </c>
      <c r="AX411" s="13" t="s">
        <v>77</v>
      </c>
      <c r="AY411" s="159" t="s">
        <v>174</v>
      </c>
    </row>
    <row r="412" spans="1:65" s="14" customFormat="1">
      <c r="B412" s="166"/>
      <c r="D412" s="158" t="s">
        <v>182</v>
      </c>
      <c r="E412" s="167" t="s">
        <v>1</v>
      </c>
      <c r="F412" s="168" t="s">
        <v>184</v>
      </c>
      <c r="H412" s="169">
        <v>26.32</v>
      </c>
      <c r="I412" s="170"/>
      <c r="L412" s="166"/>
      <c r="M412" s="171"/>
      <c r="N412" s="172"/>
      <c r="O412" s="172"/>
      <c r="P412" s="172"/>
      <c r="Q412" s="172"/>
      <c r="R412" s="172"/>
      <c r="S412" s="172"/>
      <c r="T412" s="173"/>
      <c r="AT412" s="167" t="s">
        <v>182</v>
      </c>
      <c r="AU412" s="167" t="s">
        <v>85</v>
      </c>
      <c r="AV412" s="14" t="s">
        <v>87</v>
      </c>
      <c r="AW412" s="14" t="s">
        <v>33</v>
      </c>
      <c r="AX412" s="14" t="s">
        <v>8</v>
      </c>
      <c r="AY412" s="167" t="s">
        <v>174</v>
      </c>
    </row>
    <row r="413" spans="1:65" s="2" customFormat="1" ht="14.45" customHeight="1">
      <c r="A413" s="31"/>
      <c r="B413" s="143"/>
      <c r="C413" s="144" t="s">
        <v>675</v>
      </c>
      <c r="D413" s="144" t="s">
        <v>176</v>
      </c>
      <c r="E413" s="145" t="s">
        <v>676</v>
      </c>
      <c r="F413" s="146" t="s">
        <v>677</v>
      </c>
      <c r="G413" s="147" t="s">
        <v>179</v>
      </c>
      <c r="H413" s="148">
        <v>59.465000000000003</v>
      </c>
      <c r="I413" s="149"/>
      <c r="J413" s="150">
        <f>ROUND(I413*H413,0)</f>
        <v>0</v>
      </c>
      <c r="K413" s="146" t="s">
        <v>180</v>
      </c>
      <c r="L413" s="32"/>
      <c r="M413" s="151" t="s">
        <v>1</v>
      </c>
      <c r="N413" s="152" t="s">
        <v>42</v>
      </c>
      <c r="O413" s="57"/>
      <c r="P413" s="153">
        <f>O413*H413</f>
        <v>0</v>
      </c>
      <c r="Q413" s="153">
        <v>5.0000000000000001E-4</v>
      </c>
      <c r="R413" s="153">
        <f>Q413*H413</f>
        <v>2.9732500000000002E-2</v>
      </c>
      <c r="S413" s="153">
        <v>0</v>
      </c>
      <c r="T413" s="154">
        <f>S413*H413</f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55" t="s">
        <v>262</v>
      </c>
      <c r="AT413" s="155" t="s">
        <v>176</v>
      </c>
      <c r="AU413" s="155" t="s">
        <v>85</v>
      </c>
      <c r="AY413" s="16" t="s">
        <v>174</v>
      </c>
      <c r="BE413" s="156">
        <f>IF(N413="základní",J413,0)</f>
        <v>0</v>
      </c>
      <c r="BF413" s="156">
        <f>IF(N413="snížená",J413,0)</f>
        <v>0</v>
      </c>
      <c r="BG413" s="156">
        <f>IF(N413="zákl. přenesená",J413,0)</f>
        <v>0</v>
      </c>
      <c r="BH413" s="156">
        <f>IF(N413="sníž. přenesená",J413,0)</f>
        <v>0</v>
      </c>
      <c r="BI413" s="156">
        <f>IF(N413="nulová",J413,0)</f>
        <v>0</v>
      </c>
      <c r="BJ413" s="16" t="s">
        <v>8</v>
      </c>
      <c r="BK413" s="156">
        <f>ROUND(I413*H413,0)</f>
        <v>0</v>
      </c>
      <c r="BL413" s="16" t="s">
        <v>262</v>
      </c>
      <c r="BM413" s="155" t="s">
        <v>678</v>
      </c>
    </row>
    <row r="414" spans="1:65" s="13" customFormat="1">
      <c r="B414" s="157"/>
      <c r="D414" s="158" t="s">
        <v>182</v>
      </c>
      <c r="E414" s="159" t="s">
        <v>1</v>
      </c>
      <c r="F414" s="160" t="s">
        <v>643</v>
      </c>
      <c r="H414" s="161">
        <v>34.844999999999999</v>
      </c>
      <c r="I414" s="162"/>
      <c r="L414" s="157"/>
      <c r="M414" s="163"/>
      <c r="N414" s="164"/>
      <c r="O414" s="164"/>
      <c r="P414" s="164"/>
      <c r="Q414" s="164"/>
      <c r="R414" s="164"/>
      <c r="S414" s="164"/>
      <c r="T414" s="165"/>
      <c r="AT414" s="159" t="s">
        <v>182</v>
      </c>
      <c r="AU414" s="159" t="s">
        <v>85</v>
      </c>
      <c r="AV414" s="13" t="s">
        <v>85</v>
      </c>
      <c r="AW414" s="13" t="s">
        <v>33</v>
      </c>
      <c r="AX414" s="13" t="s">
        <v>77</v>
      </c>
      <c r="AY414" s="159" t="s">
        <v>174</v>
      </c>
    </row>
    <row r="415" spans="1:65" s="13" customFormat="1">
      <c r="B415" s="157"/>
      <c r="D415" s="158" t="s">
        <v>182</v>
      </c>
      <c r="E415" s="159" t="s">
        <v>1</v>
      </c>
      <c r="F415" s="160" t="s">
        <v>368</v>
      </c>
      <c r="H415" s="161">
        <v>13.538</v>
      </c>
      <c r="I415" s="162"/>
      <c r="L415" s="157"/>
      <c r="M415" s="163"/>
      <c r="N415" s="164"/>
      <c r="O415" s="164"/>
      <c r="P415" s="164"/>
      <c r="Q415" s="164"/>
      <c r="R415" s="164"/>
      <c r="S415" s="164"/>
      <c r="T415" s="165"/>
      <c r="AT415" s="159" t="s">
        <v>182</v>
      </c>
      <c r="AU415" s="159" t="s">
        <v>85</v>
      </c>
      <c r="AV415" s="13" t="s">
        <v>85</v>
      </c>
      <c r="AW415" s="13" t="s">
        <v>33</v>
      </c>
      <c r="AX415" s="13" t="s">
        <v>77</v>
      </c>
      <c r="AY415" s="159" t="s">
        <v>174</v>
      </c>
    </row>
    <row r="416" spans="1:65" s="13" customFormat="1">
      <c r="B416" s="157"/>
      <c r="D416" s="158" t="s">
        <v>182</v>
      </c>
      <c r="E416" s="159" t="s">
        <v>1</v>
      </c>
      <c r="F416" s="160" t="s">
        <v>679</v>
      </c>
      <c r="H416" s="161">
        <v>5.7</v>
      </c>
      <c r="I416" s="162"/>
      <c r="L416" s="157"/>
      <c r="M416" s="163"/>
      <c r="N416" s="164"/>
      <c r="O416" s="164"/>
      <c r="P416" s="164"/>
      <c r="Q416" s="164"/>
      <c r="R416" s="164"/>
      <c r="S416" s="164"/>
      <c r="T416" s="165"/>
      <c r="AT416" s="159" t="s">
        <v>182</v>
      </c>
      <c r="AU416" s="159" t="s">
        <v>85</v>
      </c>
      <c r="AV416" s="13" t="s">
        <v>85</v>
      </c>
      <c r="AW416" s="13" t="s">
        <v>33</v>
      </c>
      <c r="AX416" s="13" t="s">
        <v>77</v>
      </c>
      <c r="AY416" s="159" t="s">
        <v>174</v>
      </c>
    </row>
    <row r="417" spans="1:65" s="13" customFormat="1">
      <c r="B417" s="157"/>
      <c r="D417" s="158" t="s">
        <v>182</v>
      </c>
      <c r="E417" s="159" t="s">
        <v>1</v>
      </c>
      <c r="F417" s="160" t="s">
        <v>680</v>
      </c>
      <c r="H417" s="161">
        <v>5.3819999999999997</v>
      </c>
      <c r="I417" s="162"/>
      <c r="L417" s="157"/>
      <c r="M417" s="163"/>
      <c r="N417" s="164"/>
      <c r="O417" s="164"/>
      <c r="P417" s="164"/>
      <c r="Q417" s="164"/>
      <c r="R417" s="164"/>
      <c r="S417" s="164"/>
      <c r="T417" s="165"/>
      <c r="AT417" s="159" t="s">
        <v>182</v>
      </c>
      <c r="AU417" s="159" t="s">
        <v>85</v>
      </c>
      <c r="AV417" s="13" t="s">
        <v>85</v>
      </c>
      <c r="AW417" s="13" t="s">
        <v>33</v>
      </c>
      <c r="AX417" s="13" t="s">
        <v>77</v>
      </c>
      <c r="AY417" s="159" t="s">
        <v>174</v>
      </c>
    </row>
    <row r="418" spans="1:65" s="14" customFormat="1">
      <c r="B418" s="166"/>
      <c r="D418" s="158" t="s">
        <v>182</v>
      </c>
      <c r="E418" s="167" t="s">
        <v>99</v>
      </c>
      <c r="F418" s="168" t="s">
        <v>184</v>
      </c>
      <c r="H418" s="169">
        <v>59.465000000000003</v>
      </c>
      <c r="I418" s="170"/>
      <c r="L418" s="166"/>
      <c r="M418" s="171"/>
      <c r="N418" s="172"/>
      <c r="O418" s="172"/>
      <c r="P418" s="172"/>
      <c r="Q418" s="172"/>
      <c r="R418" s="172"/>
      <c r="S418" s="172"/>
      <c r="T418" s="173"/>
      <c r="AT418" s="167" t="s">
        <v>182</v>
      </c>
      <c r="AU418" s="167" t="s">
        <v>85</v>
      </c>
      <c r="AV418" s="14" t="s">
        <v>87</v>
      </c>
      <c r="AW418" s="14" t="s">
        <v>33</v>
      </c>
      <c r="AX418" s="14" t="s">
        <v>8</v>
      </c>
      <c r="AY418" s="167" t="s">
        <v>174</v>
      </c>
    </row>
    <row r="419" spans="1:65" s="2" customFormat="1" ht="14.45" customHeight="1">
      <c r="A419" s="31"/>
      <c r="B419" s="143"/>
      <c r="C419" s="174" t="s">
        <v>681</v>
      </c>
      <c r="D419" s="174" t="s">
        <v>329</v>
      </c>
      <c r="E419" s="175" t="s">
        <v>682</v>
      </c>
      <c r="F419" s="176" t="s">
        <v>683</v>
      </c>
      <c r="G419" s="177" t="s">
        <v>179</v>
      </c>
      <c r="H419" s="178">
        <v>65.412000000000006</v>
      </c>
      <c r="I419" s="179"/>
      <c r="J419" s="180">
        <f>ROUND(I419*H419,0)</f>
        <v>0</v>
      </c>
      <c r="K419" s="176" t="s">
        <v>180</v>
      </c>
      <c r="L419" s="181"/>
      <c r="M419" s="182" t="s">
        <v>1</v>
      </c>
      <c r="N419" s="183" t="s">
        <v>42</v>
      </c>
      <c r="O419" s="57"/>
      <c r="P419" s="153">
        <f>O419*H419</f>
        <v>0</v>
      </c>
      <c r="Q419" s="153">
        <v>2.3500000000000001E-3</v>
      </c>
      <c r="R419" s="153">
        <f>Q419*H419</f>
        <v>0.15371820000000003</v>
      </c>
      <c r="S419" s="153">
        <v>0</v>
      </c>
      <c r="T419" s="154">
        <f>S419*H419</f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55" t="s">
        <v>332</v>
      </c>
      <c r="AT419" s="155" t="s">
        <v>329</v>
      </c>
      <c r="AU419" s="155" t="s">
        <v>85</v>
      </c>
      <c r="AY419" s="16" t="s">
        <v>174</v>
      </c>
      <c r="BE419" s="156">
        <f>IF(N419="základní",J419,0)</f>
        <v>0</v>
      </c>
      <c r="BF419" s="156">
        <f>IF(N419="snížená",J419,0)</f>
        <v>0</v>
      </c>
      <c r="BG419" s="156">
        <f>IF(N419="zákl. přenesená",J419,0)</f>
        <v>0</v>
      </c>
      <c r="BH419" s="156">
        <f>IF(N419="sníž. přenesená",J419,0)</f>
        <v>0</v>
      </c>
      <c r="BI419" s="156">
        <f>IF(N419="nulová",J419,0)</f>
        <v>0</v>
      </c>
      <c r="BJ419" s="16" t="s">
        <v>8</v>
      </c>
      <c r="BK419" s="156">
        <f>ROUND(I419*H419,0)</f>
        <v>0</v>
      </c>
      <c r="BL419" s="16" t="s">
        <v>262</v>
      </c>
      <c r="BM419" s="155" t="s">
        <v>684</v>
      </c>
    </row>
    <row r="420" spans="1:65" s="13" customFormat="1">
      <c r="B420" s="157"/>
      <c r="D420" s="158" t="s">
        <v>182</v>
      </c>
      <c r="E420" s="159" t="s">
        <v>1</v>
      </c>
      <c r="F420" s="160" t="s">
        <v>685</v>
      </c>
      <c r="H420" s="161">
        <v>65.412000000000006</v>
      </c>
      <c r="I420" s="162"/>
      <c r="L420" s="157"/>
      <c r="M420" s="163"/>
      <c r="N420" s="164"/>
      <c r="O420" s="164"/>
      <c r="P420" s="164"/>
      <c r="Q420" s="164"/>
      <c r="R420" s="164"/>
      <c r="S420" s="164"/>
      <c r="T420" s="165"/>
      <c r="AT420" s="159" t="s">
        <v>182</v>
      </c>
      <c r="AU420" s="159" t="s">
        <v>85</v>
      </c>
      <c r="AV420" s="13" t="s">
        <v>85</v>
      </c>
      <c r="AW420" s="13" t="s">
        <v>33</v>
      </c>
      <c r="AX420" s="13" t="s">
        <v>8</v>
      </c>
      <c r="AY420" s="159" t="s">
        <v>174</v>
      </c>
    </row>
    <row r="421" spans="1:65" s="2" customFormat="1" ht="14.45" customHeight="1">
      <c r="A421" s="31"/>
      <c r="B421" s="143"/>
      <c r="C421" s="144" t="s">
        <v>686</v>
      </c>
      <c r="D421" s="144" t="s">
        <v>176</v>
      </c>
      <c r="E421" s="145" t="s">
        <v>687</v>
      </c>
      <c r="F421" s="146" t="s">
        <v>688</v>
      </c>
      <c r="G421" s="147" t="s">
        <v>344</v>
      </c>
      <c r="H421" s="148">
        <v>58.22</v>
      </c>
      <c r="I421" s="149"/>
      <c r="J421" s="150">
        <f>ROUND(I421*H421,0)</f>
        <v>0</v>
      </c>
      <c r="K421" s="146" t="s">
        <v>180</v>
      </c>
      <c r="L421" s="32"/>
      <c r="M421" s="151" t="s">
        <v>1</v>
      </c>
      <c r="N421" s="152" t="s">
        <v>42</v>
      </c>
      <c r="O421" s="57"/>
      <c r="P421" s="153">
        <f>O421*H421</f>
        <v>0</v>
      </c>
      <c r="Q421" s="153">
        <v>1.26999E-5</v>
      </c>
      <c r="R421" s="153">
        <f>Q421*H421</f>
        <v>7.3938817799999994E-4</v>
      </c>
      <c r="S421" s="153">
        <v>0</v>
      </c>
      <c r="T421" s="154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55" t="s">
        <v>262</v>
      </c>
      <c r="AT421" s="155" t="s">
        <v>176</v>
      </c>
      <c r="AU421" s="155" t="s">
        <v>85</v>
      </c>
      <c r="AY421" s="16" t="s">
        <v>174</v>
      </c>
      <c r="BE421" s="156">
        <f>IF(N421="základní",J421,0)</f>
        <v>0</v>
      </c>
      <c r="BF421" s="156">
        <f>IF(N421="snížená",J421,0)</f>
        <v>0</v>
      </c>
      <c r="BG421" s="156">
        <f>IF(N421="zákl. přenesená",J421,0)</f>
        <v>0</v>
      </c>
      <c r="BH421" s="156">
        <f>IF(N421="sníž. přenesená",J421,0)</f>
        <v>0</v>
      </c>
      <c r="BI421" s="156">
        <f>IF(N421="nulová",J421,0)</f>
        <v>0</v>
      </c>
      <c r="BJ421" s="16" t="s">
        <v>8</v>
      </c>
      <c r="BK421" s="156">
        <f>ROUND(I421*H421,0)</f>
        <v>0</v>
      </c>
      <c r="BL421" s="16" t="s">
        <v>262</v>
      </c>
      <c r="BM421" s="155" t="s">
        <v>689</v>
      </c>
    </row>
    <row r="422" spans="1:65" s="13" customFormat="1" ht="22.5">
      <c r="B422" s="157"/>
      <c r="D422" s="158" t="s">
        <v>182</v>
      </c>
      <c r="E422" s="159" t="s">
        <v>1</v>
      </c>
      <c r="F422" s="160" t="s">
        <v>690</v>
      </c>
      <c r="H422" s="161">
        <v>23.9</v>
      </c>
      <c r="I422" s="162"/>
      <c r="L422" s="157"/>
      <c r="M422" s="163"/>
      <c r="N422" s="164"/>
      <c r="O422" s="164"/>
      <c r="P422" s="164"/>
      <c r="Q422" s="164"/>
      <c r="R422" s="164"/>
      <c r="S422" s="164"/>
      <c r="T422" s="165"/>
      <c r="AT422" s="159" t="s">
        <v>182</v>
      </c>
      <c r="AU422" s="159" t="s">
        <v>85</v>
      </c>
      <c r="AV422" s="13" t="s">
        <v>85</v>
      </c>
      <c r="AW422" s="13" t="s">
        <v>33</v>
      </c>
      <c r="AX422" s="13" t="s">
        <v>77</v>
      </c>
      <c r="AY422" s="159" t="s">
        <v>174</v>
      </c>
    </row>
    <row r="423" spans="1:65" s="13" customFormat="1">
      <c r="B423" s="157"/>
      <c r="D423" s="158" t="s">
        <v>182</v>
      </c>
      <c r="E423" s="159" t="s">
        <v>1</v>
      </c>
      <c r="F423" s="160" t="s">
        <v>691</v>
      </c>
      <c r="H423" s="161">
        <v>15.2</v>
      </c>
      <c r="I423" s="162"/>
      <c r="L423" s="157"/>
      <c r="M423" s="163"/>
      <c r="N423" s="164"/>
      <c r="O423" s="164"/>
      <c r="P423" s="164"/>
      <c r="Q423" s="164"/>
      <c r="R423" s="164"/>
      <c r="S423" s="164"/>
      <c r="T423" s="165"/>
      <c r="AT423" s="159" t="s">
        <v>182</v>
      </c>
      <c r="AU423" s="159" t="s">
        <v>85</v>
      </c>
      <c r="AV423" s="13" t="s">
        <v>85</v>
      </c>
      <c r="AW423" s="13" t="s">
        <v>33</v>
      </c>
      <c r="AX423" s="13" t="s">
        <v>77</v>
      </c>
      <c r="AY423" s="159" t="s">
        <v>174</v>
      </c>
    </row>
    <row r="424" spans="1:65" s="13" customFormat="1">
      <c r="B424" s="157"/>
      <c r="D424" s="158" t="s">
        <v>182</v>
      </c>
      <c r="E424" s="159" t="s">
        <v>1</v>
      </c>
      <c r="F424" s="160" t="s">
        <v>692</v>
      </c>
      <c r="H424" s="161">
        <v>9.6999999999999993</v>
      </c>
      <c r="I424" s="162"/>
      <c r="L424" s="157"/>
      <c r="M424" s="163"/>
      <c r="N424" s="164"/>
      <c r="O424" s="164"/>
      <c r="P424" s="164"/>
      <c r="Q424" s="164"/>
      <c r="R424" s="164"/>
      <c r="S424" s="164"/>
      <c r="T424" s="165"/>
      <c r="AT424" s="159" t="s">
        <v>182</v>
      </c>
      <c r="AU424" s="159" t="s">
        <v>85</v>
      </c>
      <c r="AV424" s="13" t="s">
        <v>85</v>
      </c>
      <c r="AW424" s="13" t="s">
        <v>33</v>
      </c>
      <c r="AX424" s="13" t="s">
        <v>77</v>
      </c>
      <c r="AY424" s="159" t="s">
        <v>174</v>
      </c>
    </row>
    <row r="425" spans="1:65" s="13" customFormat="1">
      <c r="B425" s="157"/>
      <c r="D425" s="158" t="s">
        <v>182</v>
      </c>
      <c r="E425" s="159" t="s">
        <v>1</v>
      </c>
      <c r="F425" s="160" t="s">
        <v>693</v>
      </c>
      <c r="H425" s="161">
        <v>9.42</v>
      </c>
      <c r="I425" s="162"/>
      <c r="L425" s="157"/>
      <c r="M425" s="163"/>
      <c r="N425" s="164"/>
      <c r="O425" s="164"/>
      <c r="P425" s="164"/>
      <c r="Q425" s="164"/>
      <c r="R425" s="164"/>
      <c r="S425" s="164"/>
      <c r="T425" s="165"/>
      <c r="AT425" s="159" t="s">
        <v>182</v>
      </c>
      <c r="AU425" s="159" t="s">
        <v>85</v>
      </c>
      <c r="AV425" s="13" t="s">
        <v>85</v>
      </c>
      <c r="AW425" s="13" t="s">
        <v>33</v>
      </c>
      <c r="AX425" s="13" t="s">
        <v>77</v>
      </c>
      <c r="AY425" s="159" t="s">
        <v>174</v>
      </c>
    </row>
    <row r="426" spans="1:65" s="14" customFormat="1">
      <c r="B426" s="166"/>
      <c r="D426" s="158" t="s">
        <v>182</v>
      </c>
      <c r="E426" s="167" t="s">
        <v>102</v>
      </c>
      <c r="F426" s="168" t="s">
        <v>184</v>
      </c>
      <c r="H426" s="169">
        <v>58.22</v>
      </c>
      <c r="I426" s="170"/>
      <c r="L426" s="166"/>
      <c r="M426" s="171"/>
      <c r="N426" s="172"/>
      <c r="O426" s="172"/>
      <c r="P426" s="172"/>
      <c r="Q426" s="172"/>
      <c r="R426" s="172"/>
      <c r="S426" s="172"/>
      <c r="T426" s="173"/>
      <c r="AT426" s="167" t="s">
        <v>182</v>
      </c>
      <c r="AU426" s="167" t="s">
        <v>85</v>
      </c>
      <c r="AV426" s="14" t="s">
        <v>87</v>
      </c>
      <c r="AW426" s="14" t="s">
        <v>33</v>
      </c>
      <c r="AX426" s="14" t="s">
        <v>8</v>
      </c>
      <c r="AY426" s="167" t="s">
        <v>174</v>
      </c>
    </row>
    <row r="427" spans="1:65" s="2" customFormat="1" ht="14.45" customHeight="1">
      <c r="A427" s="31"/>
      <c r="B427" s="143"/>
      <c r="C427" s="174" t="s">
        <v>694</v>
      </c>
      <c r="D427" s="174" t="s">
        <v>329</v>
      </c>
      <c r="E427" s="175" t="s">
        <v>695</v>
      </c>
      <c r="F427" s="176" t="s">
        <v>696</v>
      </c>
      <c r="G427" s="177" t="s">
        <v>344</v>
      </c>
      <c r="H427" s="178">
        <v>61.131</v>
      </c>
      <c r="I427" s="179"/>
      <c r="J427" s="180">
        <f>ROUND(I427*H427,0)</f>
        <v>0</v>
      </c>
      <c r="K427" s="176" t="s">
        <v>180</v>
      </c>
      <c r="L427" s="181"/>
      <c r="M427" s="182" t="s">
        <v>1</v>
      </c>
      <c r="N427" s="183" t="s">
        <v>42</v>
      </c>
      <c r="O427" s="57"/>
      <c r="P427" s="153">
        <f>O427*H427</f>
        <v>0</v>
      </c>
      <c r="Q427" s="153">
        <v>2.9999999999999997E-4</v>
      </c>
      <c r="R427" s="153">
        <f>Q427*H427</f>
        <v>1.8339299999999999E-2</v>
      </c>
      <c r="S427" s="153">
        <v>0</v>
      </c>
      <c r="T427" s="154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55" t="s">
        <v>332</v>
      </c>
      <c r="AT427" s="155" t="s">
        <v>329</v>
      </c>
      <c r="AU427" s="155" t="s">
        <v>85</v>
      </c>
      <c r="AY427" s="16" t="s">
        <v>174</v>
      </c>
      <c r="BE427" s="156">
        <f>IF(N427="základní",J427,0)</f>
        <v>0</v>
      </c>
      <c r="BF427" s="156">
        <f>IF(N427="snížená",J427,0)</f>
        <v>0</v>
      </c>
      <c r="BG427" s="156">
        <f>IF(N427="zákl. přenesená",J427,0)</f>
        <v>0</v>
      </c>
      <c r="BH427" s="156">
        <f>IF(N427="sníž. přenesená",J427,0)</f>
        <v>0</v>
      </c>
      <c r="BI427" s="156">
        <f>IF(N427="nulová",J427,0)</f>
        <v>0</v>
      </c>
      <c r="BJ427" s="16" t="s">
        <v>8</v>
      </c>
      <c r="BK427" s="156">
        <f>ROUND(I427*H427,0)</f>
        <v>0</v>
      </c>
      <c r="BL427" s="16" t="s">
        <v>262</v>
      </c>
      <c r="BM427" s="155" t="s">
        <v>697</v>
      </c>
    </row>
    <row r="428" spans="1:65" s="13" customFormat="1">
      <c r="B428" s="157"/>
      <c r="D428" s="158" t="s">
        <v>182</v>
      </c>
      <c r="E428" s="159" t="s">
        <v>1</v>
      </c>
      <c r="F428" s="160" t="s">
        <v>698</v>
      </c>
      <c r="H428" s="161">
        <v>61.131</v>
      </c>
      <c r="I428" s="162"/>
      <c r="L428" s="157"/>
      <c r="M428" s="163"/>
      <c r="N428" s="164"/>
      <c r="O428" s="164"/>
      <c r="P428" s="164"/>
      <c r="Q428" s="164"/>
      <c r="R428" s="164"/>
      <c r="S428" s="164"/>
      <c r="T428" s="165"/>
      <c r="AT428" s="159" t="s">
        <v>182</v>
      </c>
      <c r="AU428" s="159" t="s">
        <v>85</v>
      </c>
      <c r="AV428" s="13" t="s">
        <v>85</v>
      </c>
      <c r="AW428" s="13" t="s">
        <v>33</v>
      </c>
      <c r="AX428" s="13" t="s">
        <v>8</v>
      </c>
      <c r="AY428" s="159" t="s">
        <v>174</v>
      </c>
    </row>
    <row r="429" spans="1:65" s="2" customFormat="1" ht="24.2" customHeight="1">
      <c r="A429" s="31"/>
      <c r="B429" s="143"/>
      <c r="C429" s="144" t="s">
        <v>699</v>
      </c>
      <c r="D429" s="144" t="s">
        <v>176</v>
      </c>
      <c r="E429" s="145" t="s">
        <v>700</v>
      </c>
      <c r="F429" s="146" t="s">
        <v>701</v>
      </c>
      <c r="G429" s="147" t="s">
        <v>272</v>
      </c>
      <c r="H429" s="148">
        <v>0.20399999999999999</v>
      </c>
      <c r="I429" s="149"/>
      <c r="J429" s="150">
        <f>ROUND(I429*H429,0)</f>
        <v>0</v>
      </c>
      <c r="K429" s="146" t="s">
        <v>180</v>
      </c>
      <c r="L429" s="32"/>
      <c r="M429" s="151" t="s">
        <v>1</v>
      </c>
      <c r="N429" s="152" t="s">
        <v>42</v>
      </c>
      <c r="O429" s="57"/>
      <c r="P429" s="153">
        <f>O429*H429</f>
        <v>0</v>
      </c>
      <c r="Q429" s="153">
        <v>0</v>
      </c>
      <c r="R429" s="153">
        <f>Q429*H429</f>
        <v>0</v>
      </c>
      <c r="S429" s="153">
        <v>0</v>
      </c>
      <c r="T429" s="154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55" t="s">
        <v>262</v>
      </c>
      <c r="AT429" s="155" t="s">
        <v>176</v>
      </c>
      <c r="AU429" s="155" t="s">
        <v>85</v>
      </c>
      <c r="AY429" s="16" t="s">
        <v>174</v>
      </c>
      <c r="BE429" s="156">
        <f>IF(N429="základní",J429,0)</f>
        <v>0</v>
      </c>
      <c r="BF429" s="156">
        <f>IF(N429="snížená",J429,0)</f>
        <v>0</v>
      </c>
      <c r="BG429" s="156">
        <f>IF(N429="zákl. přenesená",J429,0)</f>
        <v>0</v>
      </c>
      <c r="BH429" s="156">
        <f>IF(N429="sníž. přenesená",J429,0)</f>
        <v>0</v>
      </c>
      <c r="BI429" s="156">
        <f>IF(N429="nulová",J429,0)</f>
        <v>0</v>
      </c>
      <c r="BJ429" s="16" t="s">
        <v>8</v>
      </c>
      <c r="BK429" s="156">
        <f>ROUND(I429*H429,0)</f>
        <v>0</v>
      </c>
      <c r="BL429" s="16" t="s">
        <v>262</v>
      </c>
      <c r="BM429" s="155" t="s">
        <v>702</v>
      </c>
    </row>
    <row r="430" spans="1:65" s="12" customFormat="1" ht="22.9" customHeight="1">
      <c r="B430" s="130"/>
      <c r="D430" s="131" t="s">
        <v>76</v>
      </c>
      <c r="E430" s="141" t="s">
        <v>703</v>
      </c>
      <c r="F430" s="141" t="s">
        <v>704</v>
      </c>
      <c r="I430" s="133"/>
      <c r="J430" s="142">
        <f>BK430</f>
        <v>0</v>
      </c>
      <c r="L430" s="130"/>
      <c r="M430" s="135"/>
      <c r="N430" s="136"/>
      <c r="O430" s="136"/>
      <c r="P430" s="137">
        <f>SUM(P431:P443)</f>
        <v>0</v>
      </c>
      <c r="Q430" s="136"/>
      <c r="R430" s="137">
        <f>SUM(R431:R443)</f>
        <v>0.23929520000000001</v>
      </c>
      <c r="S430" s="136"/>
      <c r="T430" s="138">
        <f>SUM(T431:T443)</f>
        <v>9.3479999999999994E-2</v>
      </c>
      <c r="AR430" s="131" t="s">
        <v>85</v>
      </c>
      <c r="AT430" s="139" t="s">
        <v>76</v>
      </c>
      <c r="AU430" s="139" t="s">
        <v>8</v>
      </c>
      <c r="AY430" s="131" t="s">
        <v>174</v>
      </c>
      <c r="BK430" s="140">
        <f>SUM(BK431:BK443)</f>
        <v>0</v>
      </c>
    </row>
    <row r="431" spans="1:65" s="2" customFormat="1" ht="14.45" customHeight="1">
      <c r="A431" s="31"/>
      <c r="B431" s="143"/>
      <c r="C431" s="144" t="s">
        <v>705</v>
      </c>
      <c r="D431" s="144" t="s">
        <v>176</v>
      </c>
      <c r="E431" s="145" t="s">
        <v>706</v>
      </c>
      <c r="F431" s="146" t="s">
        <v>707</v>
      </c>
      <c r="G431" s="147" t="s">
        <v>179</v>
      </c>
      <c r="H431" s="148">
        <v>12.09</v>
      </c>
      <c r="I431" s="149"/>
      <c r="J431" s="150">
        <f>ROUND(I431*H431,0)</f>
        <v>0</v>
      </c>
      <c r="K431" s="146" t="s">
        <v>180</v>
      </c>
      <c r="L431" s="32"/>
      <c r="M431" s="151" t="s">
        <v>1</v>
      </c>
      <c r="N431" s="152" t="s">
        <v>42</v>
      </c>
      <c r="O431" s="57"/>
      <c r="P431" s="153">
        <f>O431*H431</f>
        <v>0</v>
      </c>
      <c r="Q431" s="153">
        <v>2.9999999999999997E-4</v>
      </c>
      <c r="R431" s="153">
        <f>Q431*H431</f>
        <v>3.6269999999999996E-3</v>
      </c>
      <c r="S431" s="153">
        <v>0</v>
      </c>
      <c r="T431" s="154">
        <f>S431*H431</f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55" t="s">
        <v>262</v>
      </c>
      <c r="AT431" s="155" t="s">
        <v>176</v>
      </c>
      <c r="AU431" s="155" t="s">
        <v>85</v>
      </c>
      <c r="AY431" s="16" t="s">
        <v>174</v>
      </c>
      <c r="BE431" s="156">
        <f>IF(N431="základní",J431,0)</f>
        <v>0</v>
      </c>
      <c r="BF431" s="156">
        <f>IF(N431="snížená",J431,0)</f>
        <v>0</v>
      </c>
      <c r="BG431" s="156">
        <f>IF(N431="zákl. přenesená",J431,0)</f>
        <v>0</v>
      </c>
      <c r="BH431" s="156">
        <f>IF(N431="sníž. přenesená",J431,0)</f>
        <v>0</v>
      </c>
      <c r="BI431" s="156">
        <f>IF(N431="nulová",J431,0)</f>
        <v>0</v>
      </c>
      <c r="BJ431" s="16" t="s">
        <v>8</v>
      </c>
      <c r="BK431" s="156">
        <f>ROUND(I431*H431,0)</f>
        <v>0</v>
      </c>
      <c r="BL431" s="16" t="s">
        <v>262</v>
      </c>
      <c r="BM431" s="155" t="s">
        <v>708</v>
      </c>
    </row>
    <row r="432" spans="1:65" s="13" customFormat="1">
      <c r="B432" s="157"/>
      <c r="D432" s="158" t="s">
        <v>182</v>
      </c>
      <c r="E432" s="159" t="s">
        <v>1</v>
      </c>
      <c r="F432" s="160" t="s">
        <v>112</v>
      </c>
      <c r="H432" s="161">
        <v>12.09</v>
      </c>
      <c r="I432" s="162"/>
      <c r="L432" s="157"/>
      <c r="M432" s="163"/>
      <c r="N432" s="164"/>
      <c r="O432" s="164"/>
      <c r="P432" s="164"/>
      <c r="Q432" s="164"/>
      <c r="R432" s="164"/>
      <c r="S432" s="164"/>
      <c r="T432" s="165"/>
      <c r="AT432" s="159" t="s">
        <v>182</v>
      </c>
      <c r="AU432" s="159" t="s">
        <v>85</v>
      </c>
      <c r="AV432" s="13" t="s">
        <v>85</v>
      </c>
      <c r="AW432" s="13" t="s">
        <v>33</v>
      </c>
      <c r="AX432" s="13" t="s">
        <v>8</v>
      </c>
      <c r="AY432" s="159" t="s">
        <v>174</v>
      </c>
    </row>
    <row r="433" spans="1:65" s="2" customFormat="1" ht="24.2" customHeight="1">
      <c r="A433" s="31"/>
      <c r="B433" s="143"/>
      <c r="C433" s="144" t="s">
        <v>709</v>
      </c>
      <c r="D433" s="144" t="s">
        <v>176</v>
      </c>
      <c r="E433" s="145" t="s">
        <v>710</v>
      </c>
      <c r="F433" s="146" t="s">
        <v>711</v>
      </c>
      <c r="G433" s="147" t="s">
        <v>179</v>
      </c>
      <c r="H433" s="148">
        <v>12.09</v>
      </c>
      <c r="I433" s="149"/>
      <c r="J433" s="150">
        <f>ROUND(I433*H433,0)</f>
        <v>0</v>
      </c>
      <c r="K433" s="146" t="s">
        <v>180</v>
      </c>
      <c r="L433" s="32"/>
      <c r="M433" s="151" t="s">
        <v>1</v>
      </c>
      <c r="N433" s="152" t="s">
        <v>42</v>
      </c>
      <c r="O433" s="57"/>
      <c r="P433" s="153">
        <f>O433*H433</f>
        <v>0</v>
      </c>
      <c r="Q433" s="153">
        <v>6.0000000000000001E-3</v>
      </c>
      <c r="R433" s="153">
        <f>Q433*H433</f>
        <v>7.2540000000000007E-2</v>
      </c>
      <c r="S433" s="153">
        <v>0</v>
      </c>
      <c r="T433" s="154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55" t="s">
        <v>262</v>
      </c>
      <c r="AT433" s="155" t="s">
        <v>176</v>
      </c>
      <c r="AU433" s="155" t="s">
        <v>85</v>
      </c>
      <c r="AY433" s="16" t="s">
        <v>174</v>
      </c>
      <c r="BE433" s="156">
        <f>IF(N433="základní",J433,0)</f>
        <v>0</v>
      </c>
      <c r="BF433" s="156">
        <f>IF(N433="snížená",J433,0)</f>
        <v>0</v>
      </c>
      <c r="BG433" s="156">
        <f>IF(N433="zákl. přenesená",J433,0)</f>
        <v>0</v>
      </c>
      <c r="BH433" s="156">
        <f>IF(N433="sníž. přenesená",J433,0)</f>
        <v>0</v>
      </c>
      <c r="BI433" s="156">
        <f>IF(N433="nulová",J433,0)</f>
        <v>0</v>
      </c>
      <c r="BJ433" s="16" t="s">
        <v>8</v>
      </c>
      <c r="BK433" s="156">
        <f>ROUND(I433*H433,0)</f>
        <v>0</v>
      </c>
      <c r="BL433" s="16" t="s">
        <v>262</v>
      </c>
      <c r="BM433" s="155" t="s">
        <v>712</v>
      </c>
    </row>
    <row r="434" spans="1:65" s="13" customFormat="1">
      <c r="B434" s="157"/>
      <c r="D434" s="158" t="s">
        <v>182</v>
      </c>
      <c r="E434" s="159" t="s">
        <v>1</v>
      </c>
      <c r="F434" s="160" t="s">
        <v>713</v>
      </c>
      <c r="H434" s="161">
        <v>8.49</v>
      </c>
      <c r="I434" s="162"/>
      <c r="L434" s="157"/>
      <c r="M434" s="163"/>
      <c r="N434" s="164"/>
      <c r="O434" s="164"/>
      <c r="P434" s="164"/>
      <c r="Q434" s="164"/>
      <c r="R434" s="164"/>
      <c r="S434" s="164"/>
      <c r="T434" s="165"/>
      <c r="AT434" s="159" t="s">
        <v>182</v>
      </c>
      <c r="AU434" s="159" t="s">
        <v>85</v>
      </c>
      <c r="AV434" s="13" t="s">
        <v>85</v>
      </c>
      <c r="AW434" s="13" t="s">
        <v>33</v>
      </c>
      <c r="AX434" s="13" t="s">
        <v>77</v>
      </c>
      <c r="AY434" s="159" t="s">
        <v>174</v>
      </c>
    </row>
    <row r="435" spans="1:65" s="13" customFormat="1">
      <c r="B435" s="157"/>
      <c r="D435" s="158" t="s">
        <v>182</v>
      </c>
      <c r="E435" s="159" t="s">
        <v>1</v>
      </c>
      <c r="F435" s="160" t="s">
        <v>714</v>
      </c>
      <c r="H435" s="161">
        <v>3.6</v>
      </c>
      <c r="I435" s="162"/>
      <c r="L435" s="157"/>
      <c r="M435" s="163"/>
      <c r="N435" s="164"/>
      <c r="O435" s="164"/>
      <c r="P435" s="164"/>
      <c r="Q435" s="164"/>
      <c r="R435" s="164"/>
      <c r="S435" s="164"/>
      <c r="T435" s="165"/>
      <c r="AT435" s="159" t="s">
        <v>182</v>
      </c>
      <c r="AU435" s="159" t="s">
        <v>85</v>
      </c>
      <c r="AV435" s="13" t="s">
        <v>85</v>
      </c>
      <c r="AW435" s="13" t="s">
        <v>33</v>
      </c>
      <c r="AX435" s="13" t="s">
        <v>77</v>
      </c>
      <c r="AY435" s="159" t="s">
        <v>174</v>
      </c>
    </row>
    <row r="436" spans="1:65" s="14" customFormat="1">
      <c r="B436" s="166"/>
      <c r="D436" s="158" t="s">
        <v>182</v>
      </c>
      <c r="E436" s="167" t="s">
        <v>112</v>
      </c>
      <c r="F436" s="168" t="s">
        <v>184</v>
      </c>
      <c r="H436" s="169">
        <v>12.09</v>
      </c>
      <c r="I436" s="170"/>
      <c r="L436" s="166"/>
      <c r="M436" s="171"/>
      <c r="N436" s="172"/>
      <c r="O436" s="172"/>
      <c r="P436" s="172"/>
      <c r="Q436" s="172"/>
      <c r="R436" s="172"/>
      <c r="S436" s="172"/>
      <c r="T436" s="173"/>
      <c r="AT436" s="167" t="s">
        <v>182</v>
      </c>
      <c r="AU436" s="167" t="s">
        <v>85</v>
      </c>
      <c r="AV436" s="14" t="s">
        <v>87</v>
      </c>
      <c r="AW436" s="14" t="s">
        <v>33</v>
      </c>
      <c r="AX436" s="14" t="s">
        <v>8</v>
      </c>
      <c r="AY436" s="167" t="s">
        <v>174</v>
      </c>
    </row>
    <row r="437" spans="1:65" s="2" customFormat="1" ht="14.45" customHeight="1">
      <c r="A437" s="31"/>
      <c r="B437" s="143"/>
      <c r="C437" s="174" t="s">
        <v>715</v>
      </c>
      <c r="D437" s="174" t="s">
        <v>329</v>
      </c>
      <c r="E437" s="175" t="s">
        <v>716</v>
      </c>
      <c r="F437" s="176" t="s">
        <v>717</v>
      </c>
      <c r="G437" s="177" t="s">
        <v>179</v>
      </c>
      <c r="H437" s="178">
        <v>13.298999999999999</v>
      </c>
      <c r="I437" s="179"/>
      <c r="J437" s="180">
        <f>ROUND(I437*H437,0)</f>
        <v>0</v>
      </c>
      <c r="K437" s="176" t="s">
        <v>180</v>
      </c>
      <c r="L437" s="181"/>
      <c r="M437" s="182" t="s">
        <v>1</v>
      </c>
      <c r="N437" s="183" t="s">
        <v>42</v>
      </c>
      <c r="O437" s="57"/>
      <c r="P437" s="153">
        <f>O437*H437</f>
        <v>0</v>
      </c>
      <c r="Q437" s="153">
        <v>1.18E-2</v>
      </c>
      <c r="R437" s="153">
        <f>Q437*H437</f>
        <v>0.15692819999999999</v>
      </c>
      <c r="S437" s="153">
        <v>0</v>
      </c>
      <c r="T437" s="154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55" t="s">
        <v>332</v>
      </c>
      <c r="AT437" s="155" t="s">
        <v>329</v>
      </c>
      <c r="AU437" s="155" t="s">
        <v>85</v>
      </c>
      <c r="AY437" s="16" t="s">
        <v>174</v>
      </c>
      <c r="BE437" s="156">
        <f>IF(N437="základní",J437,0)</f>
        <v>0</v>
      </c>
      <c r="BF437" s="156">
        <f>IF(N437="snížená",J437,0)</f>
        <v>0</v>
      </c>
      <c r="BG437" s="156">
        <f>IF(N437="zákl. přenesená",J437,0)</f>
        <v>0</v>
      </c>
      <c r="BH437" s="156">
        <f>IF(N437="sníž. přenesená",J437,0)</f>
        <v>0</v>
      </c>
      <c r="BI437" s="156">
        <f>IF(N437="nulová",J437,0)</f>
        <v>0</v>
      </c>
      <c r="BJ437" s="16" t="s">
        <v>8</v>
      </c>
      <c r="BK437" s="156">
        <f>ROUND(I437*H437,0)</f>
        <v>0</v>
      </c>
      <c r="BL437" s="16" t="s">
        <v>262</v>
      </c>
      <c r="BM437" s="155" t="s">
        <v>718</v>
      </c>
    </row>
    <row r="438" spans="1:65" s="13" customFormat="1">
      <c r="B438" s="157"/>
      <c r="D438" s="158" t="s">
        <v>182</v>
      </c>
      <c r="E438" s="159" t="s">
        <v>1</v>
      </c>
      <c r="F438" s="160" t="s">
        <v>719</v>
      </c>
      <c r="H438" s="161">
        <v>13.298999999999999</v>
      </c>
      <c r="I438" s="162"/>
      <c r="L438" s="157"/>
      <c r="M438" s="163"/>
      <c r="N438" s="164"/>
      <c r="O438" s="164"/>
      <c r="P438" s="164"/>
      <c r="Q438" s="164"/>
      <c r="R438" s="164"/>
      <c r="S438" s="164"/>
      <c r="T438" s="165"/>
      <c r="AT438" s="159" t="s">
        <v>182</v>
      </c>
      <c r="AU438" s="159" t="s">
        <v>85</v>
      </c>
      <c r="AV438" s="13" t="s">
        <v>85</v>
      </c>
      <c r="AW438" s="13" t="s">
        <v>33</v>
      </c>
      <c r="AX438" s="13" t="s">
        <v>8</v>
      </c>
      <c r="AY438" s="159" t="s">
        <v>174</v>
      </c>
    </row>
    <row r="439" spans="1:65" s="2" customFormat="1" ht="14.45" customHeight="1">
      <c r="A439" s="31"/>
      <c r="B439" s="143"/>
      <c r="C439" s="144" t="s">
        <v>720</v>
      </c>
      <c r="D439" s="144" t="s">
        <v>176</v>
      </c>
      <c r="E439" s="145" t="s">
        <v>721</v>
      </c>
      <c r="F439" s="146" t="s">
        <v>722</v>
      </c>
      <c r="G439" s="147" t="s">
        <v>179</v>
      </c>
      <c r="H439" s="148">
        <v>4.5599999999999996</v>
      </c>
      <c r="I439" s="149"/>
      <c r="J439" s="150">
        <f>ROUND(I439*H439,0)</f>
        <v>0</v>
      </c>
      <c r="K439" s="146" t="s">
        <v>180</v>
      </c>
      <c r="L439" s="32"/>
      <c r="M439" s="151" t="s">
        <v>1</v>
      </c>
      <c r="N439" s="152" t="s">
        <v>42</v>
      </c>
      <c r="O439" s="57"/>
      <c r="P439" s="153">
        <f>O439*H439</f>
        <v>0</v>
      </c>
      <c r="Q439" s="153">
        <v>0</v>
      </c>
      <c r="R439" s="153">
        <f>Q439*H439</f>
        <v>0</v>
      </c>
      <c r="S439" s="153">
        <v>2.0500000000000001E-2</v>
      </c>
      <c r="T439" s="154">
        <f>S439*H439</f>
        <v>9.3479999999999994E-2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55" t="s">
        <v>262</v>
      </c>
      <c r="AT439" s="155" t="s">
        <v>176</v>
      </c>
      <c r="AU439" s="155" t="s">
        <v>85</v>
      </c>
      <c r="AY439" s="16" t="s">
        <v>174</v>
      </c>
      <c r="BE439" s="156">
        <f>IF(N439="základní",J439,0)</f>
        <v>0</v>
      </c>
      <c r="BF439" s="156">
        <f>IF(N439="snížená",J439,0)</f>
        <v>0</v>
      </c>
      <c r="BG439" s="156">
        <f>IF(N439="zákl. přenesená",J439,0)</f>
        <v>0</v>
      </c>
      <c r="BH439" s="156">
        <f>IF(N439="sníž. přenesená",J439,0)</f>
        <v>0</v>
      </c>
      <c r="BI439" s="156">
        <f>IF(N439="nulová",J439,0)</f>
        <v>0</v>
      </c>
      <c r="BJ439" s="16" t="s">
        <v>8</v>
      </c>
      <c r="BK439" s="156">
        <f>ROUND(I439*H439,0)</f>
        <v>0</v>
      </c>
      <c r="BL439" s="16" t="s">
        <v>262</v>
      </c>
      <c r="BM439" s="155" t="s">
        <v>723</v>
      </c>
    </row>
    <row r="440" spans="1:65" s="13" customFormat="1">
      <c r="B440" s="157"/>
      <c r="D440" s="158" t="s">
        <v>182</v>
      </c>
      <c r="E440" s="159" t="s">
        <v>1</v>
      </c>
      <c r="F440" s="160" t="s">
        <v>724</v>
      </c>
      <c r="H440" s="161">
        <v>4.5599999999999996</v>
      </c>
      <c r="I440" s="162"/>
      <c r="L440" s="157"/>
      <c r="M440" s="163"/>
      <c r="N440" s="164"/>
      <c r="O440" s="164"/>
      <c r="P440" s="164"/>
      <c r="Q440" s="164"/>
      <c r="R440" s="164"/>
      <c r="S440" s="164"/>
      <c r="T440" s="165"/>
      <c r="AT440" s="159" t="s">
        <v>182</v>
      </c>
      <c r="AU440" s="159" t="s">
        <v>85</v>
      </c>
      <c r="AV440" s="13" t="s">
        <v>85</v>
      </c>
      <c r="AW440" s="13" t="s">
        <v>33</v>
      </c>
      <c r="AX440" s="13" t="s">
        <v>8</v>
      </c>
      <c r="AY440" s="159" t="s">
        <v>174</v>
      </c>
    </row>
    <row r="441" spans="1:65" s="2" customFormat="1" ht="14.45" customHeight="1">
      <c r="A441" s="31"/>
      <c r="B441" s="143"/>
      <c r="C441" s="144" t="s">
        <v>725</v>
      </c>
      <c r="D441" s="144" t="s">
        <v>176</v>
      </c>
      <c r="E441" s="145" t="s">
        <v>726</v>
      </c>
      <c r="F441" s="146" t="s">
        <v>727</v>
      </c>
      <c r="G441" s="147" t="s">
        <v>344</v>
      </c>
      <c r="H441" s="148">
        <v>4</v>
      </c>
      <c r="I441" s="149"/>
      <c r="J441" s="150">
        <f>ROUND(I441*H441,0)</f>
        <v>0</v>
      </c>
      <c r="K441" s="146" t="s">
        <v>180</v>
      </c>
      <c r="L441" s="32"/>
      <c r="M441" s="151" t="s">
        <v>1</v>
      </c>
      <c r="N441" s="152" t="s">
        <v>42</v>
      </c>
      <c r="O441" s="57"/>
      <c r="P441" s="153">
        <f>O441*H441</f>
        <v>0</v>
      </c>
      <c r="Q441" s="153">
        <v>5.5000000000000003E-4</v>
      </c>
      <c r="R441" s="153">
        <f>Q441*H441</f>
        <v>2.2000000000000001E-3</v>
      </c>
      <c r="S441" s="153">
        <v>0</v>
      </c>
      <c r="T441" s="154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55" t="s">
        <v>262</v>
      </c>
      <c r="AT441" s="155" t="s">
        <v>176</v>
      </c>
      <c r="AU441" s="155" t="s">
        <v>85</v>
      </c>
      <c r="AY441" s="16" t="s">
        <v>174</v>
      </c>
      <c r="BE441" s="156">
        <f>IF(N441="základní",J441,0)</f>
        <v>0</v>
      </c>
      <c r="BF441" s="156">
        <f>IF(N441="snížená",J441,0)</f>
        <v>0</v>
      </c>
      <c r="BG441" s="156">
        <f>IF(N441="zákl. přenesená",J441,0)</f>
        <v>0</v>
      </c>
      <c r="BH441" s="156">
        <f>IF(N441="sníž. přenesená",J441,0)</f>
        <v>0</v>
      </c>
      <c r="BI441" s="156">
        <f>IF(N441="nulová",J441,0)</f>
        <v>0</v>
      </c>
      <c r="BJ441" s="16" t="s">
        <v>8</v>
      </c>
      <c r="BK441" s="156">
        <f>ROUND(I441*H441,0)</f>
        <v>0</v>
      </c>
      <c r="BL441" s="16" t="s">
        <v>262</v>
      </c>
      <c r="BM441" s="155" t="s">
        <v>728</v>
      </c>
    </row>
    <row r="442" spans="1:65" s="2" customFormat="1" ht="14.45" customHeight="1">
      <c r="A442" s="31"/>
      <c r="B442" s="143"/>
      <c r="C442" s="144" t="s">
        <v>729</v>
      </c>
      <c r="D442" s="144" t="s">
        <v>176</v>
      </c>
      <c r="E442" s="145" t="s">
        <v>730</v>
      </c>
      <c r="F442" s="146" t="s">
        <v>731</v>
      </c>
      <c r="G442" s="147" t="s">
        <v>344</v>
      </c>
      <c r="H442" s="148">
        <v>8</v>
      </c>
      <c r="I442" s="149"/>
      <c r="J442" s="150">
        <f>ROUND(I442*H442,0)</f>
        <v>0</v>
      </c>
      <c r="K442" s="146" t="s">
        <v>180</v>
      </c>
      <c r="L442" s="32"/>
      <c r="M442" s="151" t="s">
        <v>1</v>
      </c>
      <c r="N442" s="152" t="s">
        <v>42</v>
      </c>
      <c r="O442" s="57"/>
      <c r="P442" s="153">
        <f>O442*H442</f>
        <v>0</v>
      </c>
      <c r="Q442" s="153">
        <v>5.0000000000000001E-4</v>
      </c>
      <c r="R442" s="153">
        <f>Q442*H442</f>
        <v>4.0000000000000001E-3</v>
      </c>
      <c r="S442" s="153">
        <v>0</v>
      </c>
      <c r="T442" s="154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55" t="s">
        <v>262</v>
      </c>
      <c r="AT442" s="155" t="s">
        <v>176</v>
      </c>
      <c r="AU442" s="155" t="s">
        <v>85</v>
      </c>
      <c r="AY442" s="16" t="s">
        <v>174</v>
      </c>
      <c r="BE442" s="156">
        <f>IF(N442="základní",J442,0)</f>
        <v>0</v>
      </c>
      <c r="BF442" s="156">
        <f>IF(N442="snížená",J442,0)</f>
        <v>0</v>
      </c>
      <c r="BG442" s="156">
        <f>IF(N442="zákl. přenesená",J442,0)</f>
        <v>0</v>
      </c>
      <c r="BH442" s="156">
        <f>IF(N442="sníž. přenesená",J442,0)</f>
        <v>0</v>
      </c>
      <c r="BI442" s="156">
        <f>IF(N442="nulová",J442,0)</f>
        <v>0</v>
      </c>
      <c r="BJ442" s="16" t="s">
        <v>8</v>
      </c>
      <c r="BK442" s="156">
        <f>ROUND(I442*H442,0)</f>
        <v>0</v>
      </c>
      <c r="BL442" s="16" t="s">
        <v>262</v>
      </c>
      <c r="BM442" s="155" t="s">
        <v>732</v>
      </c>
    </row>
    <row r="443" spans="1:65" s="2" customFormat="1" ht="24.2" customHeight="1">
      <c r="A443" s="31"/>
      <c r="B443" s="143"/>
      <c r="C443" s="144" t="s">
        <v>733</v>
      </c>
      <c r="D443" s="144" t="s">
        <v>176</v>
      </c>
      <c r="E443" s="145" t="s">
        <v>734</v>
      </c>
      <c r="F443" s="146" t="s">
        <v>735</v>
      </c>
      <c r="G443" s="147" t="s">
        <v>272</v>
      </c>
      <c r="H443" s="148">
        <v>0.23899999999999999</v>
      </c>
      <c r="I443" s="149"/>
      <c r="J443" s="150">
        <f>ROUND(I443*H443,0)</f>
        <v>0</v>
      </c>
      <c r="K443" s="146" t="s">
        <v>180</v>
      </c>
      <c r="L443" s="32"/>
      <c r="M443" s="151" t="s">
        <v>1</v>
      </c>
      <c r="N443" s="152" t="s">
        <v>42</v>
      </c>
      <c r="O443" s="57"/>
      <c r="P443" s="153">
        <f>O443*H443</f>
        <v>0</v>
      </c>
      <c r="Q443" s="153">
        <v>0</v>
      </c>
      <c r="R443" s="153">
        <f>Q443*H443</f>
        <v>0</v>
      </c>
      <c r="S443" s="153">
        <v>0</v>
      </c>
      <c r="T443" s="154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55" t="s">
        <v>262</v>
      </c>
      <c r="AT443" s="155" t="s">
        <v>176</v>
      </c>
      <c r="AU443" s="155" t="s">
        <v>85</v>
      </c>
      <c r="AY443" s="16" t="s">
        <v>174</v>
      </c>
      <c r="BE443" s="156">
        <f>IF(N443="základní",J443,0)</f>
        <v>0</v>
      </c>
      <c r="BF443" s="156">
        <f>IF(N443="snížená",J443,0)</f>
        <v>0</v>
      </c>
      <c r="BG443" s="156">
        <f>IF(N443="zákl. přenesená",J443,0)</f>
        <v>0</v>
      </c>
      <c r="BH443" s="156">
        <f>IF(N443="sníž. přenesená",J443,0)</f>
        <v>0</v>
      </c>
      <c r="BI443" s="156">
        <f>IF(N443="nulová",J443,0)</f>
        <v>0</v>
      </c>
      <c r="BJ443" s="16" t="s">
        <v>8</v>
      </c>
      <c r="BK443" s="156">
        <f>ROUND(I443*H443,0)</f>
        <v>0</v>
      </c>
      <c r="BL443" s="16" t="s">
        <v>262</v>
      </c>
      <c r="BM443" s="155" t="s">
        <v>736</v>
      </c>
    </row>
    <row r="444" spans="1:65" s="12" customFormat="1" ht="22.9" customHeight="1">
      <c r="B444" s="130"/>
      <c r="D444" s="131" t="s">
        <v>76</v>
      </c>
      <c r="E444" s="141" t="s">
        <v>737</v>
      </c>
      <c r="F444" s="141" t="s">
        <v>738</v>
      </c>
      <c r="I444" s="133"/>
      <c r="J444" s="142">
        <f>BK444</f>
        <v>0</v>
      </c>
      <c r="L444" s="130"/>
      <c r="M444" s="135"/>
      <c r="N444" s="136"/>
      <c r="O444" s="136"/>
      <c r="P444" s="137">
        <f>SUM(P445:P456)</f>
        <v>0</v>
      </c>
      <c r="Q444" s="136"/>
      <c r="R444" s="137">
        <f>SUM(R445:R456)</f>
        <v>5.0058469040000003E-3</v>
      </c>
      <c r="S444" s="136"/>
      <c r="T444" s="138">
        <f>SUM(T445:T456)</f>
        <v>0</v>
      </c>
      <c r="AR444" s="131" t="s">
        <v>85</v>
      </c>
      <c r="AT444" s="139" t="s">
        <v>76</v>
      </c>
      <c r="AU444" s="139" t="s">
        <v>8</v>
      </c>
      <c r="AY444" s="131" t="s">
        <v>174</v>
      </c>
      <c r="BK444" s="140">
        <f>SUM(BK445:BK456)</f>
        <v>0</v>
      </c>
    </row>
    <row r="445" spans="1:65" s="2" customFormat="1" ht="24.2" customHeight="1">
      <c r="A445" s="31"/>
      <c r="B445" s="143"/>
      <c r="C445" s="144" t="s">
        <v>739</v>
      </c>
      <c r="D445" s="144" t="s">
        <v>176</v>
      </c>
      <c r="E445" s="145" t="s">
        <v>740</v>
      </c>
      <c r="F445" s="146" t="s">
        <v>741</v>
      </c>
      <c r="G445" s="147" t="s">
        <v>179</v>
      </c>
      <c r="H445" s="148">
        <v>18.422000000000001</v>
      </c>
      <c r="I445" s="149"/>
      <c r="J445" s="150">
        <f>ROUND(I445*H445,0)</f>
        <v>0</v>
      </c>
      <c r="K445" s="146" t="s">
        <v>180</v>
      </c>
      <c r="L445" s="32"/>
      <c r="M445" s="151" t="s">
        <v>1</v>
      </c>
      <c r="N445" s="152" t="s">
        <v>42</v>
      </c>
      <c r="O445" s="57"/>
      <c r="P445" s="153">
        <f>O445*H445</f>
        <v>0</v>
      </c>
      <c r="Q445" s="153">
        <v>2.4232000000000001E-5</v>
      </c>
      <c r="R445" s="153">
        <f>Q445*H445</f>
        <v>4.4640190400000004E-4</v>
      </c>
      <c r="S445" s="153">
        <v>0</v>
      </c>
      <c r="T445" s="154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55" t="s">
        <v>262</v>
      </c>
      <c r="AT445" s="155" t="s">
        <v>176</v>
      </c>
      <c r="AU445" s="155" t="s">
        <v>85</v>
      </c>
      <c r="AY445" s="16" t="s">
        <v>174</v>
      </c>
      <c r="BE445" s="156">
        <f>IF(N445="základní",J445,0)</f>
        <v>0</v>
      </c>
      <c r="BF445" s="156">
        <f>IF(N445="snížená",J445,0)</f>
        <v>0</v>
      </c>
      <c r="BG445" s="156">
        <f>IF(N445="zákl. přenesená",J445,0)</f>
        <v>0</v>
      </c>
      <c r="BH445" s="156">
        <f>IF(N445="sníž. přenesená",J445,0)</f>
        <v>0</v>
      </c>
      <c r="BI445" s="156">
        <f>IF(N445="nulová",J445,0)</f>
        <v>0</v>
      </c>
      <c r="BJ445" s="16" t="s">
        <v>8</v>
      </c>
      <c r="BK445" s="156">
        <f>ROUND(I445*H445,0)</f>
        <v>0</v>
      </c>
      <c r="BL445" s="16" t="s">
        <v>262</v>
      </c>
      <c r="BM445" s="155" t="s">
        <v>742</v>
      </c>
    </row>
    <row r="446" spans="1:65" s="13" customFormat="1">
      <c r="B446" s="157"/>
      <c r="D446" s="158" t="s">
        <v>182</v>
      </c>
      <c r="E446" s="159" t="s">
        <v>1</v>
      </c>
      <c r="F446" s="160" t="s">
        <v>743</v>
      </c>
      <c r="H446" s="161">
        <v>0.8</v>
      </c>
      <c r="I446" s="162"/>
      <c r="L446" s="157"/>
      <c r="M446" s="163"/>
      <c r="N446" s="164"/>
      <c r="O446" s="164"/>
      <c r="P446" s="164"/>
      <c r="Q446" s="164"/>
      <c r="R446" s="164"/>
      <c r="S446" s="164"/>
      <c r="T446" s="165"/>
      <c r="AT446" s="159" t="s">
        <v>182</v>
      </c>
      <c r="AU446" s="159" t="s">
        <v>85</v>
      </c>
      <c r="AV446" s="13" t="s">
        <v>85</v>
      </c>
      <c r="AW446" s="13" t="s">
        <v>33</v>
      </c>
      <c r="AX446" s="13" t="s">
        <v>77</v>
      </c>
      <c r="AY446" s="159" t="s">
        <v>174</v>
      </c>
    </row>
    <row r="447" spans="1:65" s="13" customFormat="1">
      <c r="B447" s="157"/>
      <c r="D447" s="158" t="s">
        <v>182</v>
      </c>
      <c r="E447" s="159" t="s">
        <v>1</v>
      </c>
      <c r="F447" s="160" t="s">
        <v>744</v>
      </c>
      <c r="H447" s="161">
        <v>4.7</v>
      </c>
      <c r="I447" s="162"/>
      <c r="L447" s="157"/>
      <c r="M447" s="163"/>
      <c r="N447" s="164"/>
      <c r="O447" s="164"/>
      <c r="P447" s="164"/>
      <c r="Q447" s="164"/>
      <c r="R447" s="164"/>
      <c r="S447" s="164"/>
      <c r="T447" s="165"/>
      <c r="AT447" s="159" t="s">
        <v>182</v>
      </c>
      <c r="AU447" s="159" t="s">
        <v>85</v>
      </c>
      <c r="AV447" s="13" t="s">
        <v>85</v>
      </c>
      <c r="AW447" s="13" t="s">
        <v>33</v>
      </c>
      <c r="AX447" s="13" t="s">
        <v>77</v>
      </c>
      <c r="AY447" s="159" t="s">
        <v>174</v>
      </c>
    </row>
    <row r="448" spans="1:65" s="13" customFormat="1">
      <c r="B448" s="157"/>
      <c r="D448" s="158" t="s">
        <v>182</v>
      </c>
      <c r="E448" s="159" t="s">
        <v>1</v>
      </c>
      <c r="F448" s="160" t="s">
        <v>745</v>
      </c>
      <c r="H448" s="161">
        <v>3.536</v>
      </c>
      <c r="I448" s="162"/>
      <c r="L448" s="157"/>
      <c r="M448" s="163"/>
      <c r="N448" s="164"/>
      <c r="O448" s="164"/>
      <c r="P448" s="164"/>
      <c r="Q448" s="164"/>
      <c r="R448" s="164"/>
      <c r="S448" s="164"/>
      <c r="T448" s="165"/>
      <c r="AT448" s="159" t="s">
        <v>182</v>
      </c>
      <c r="AU448" s="159" t="s">
        <v>85</v>
      </c>
      <c r="AV448" s="13" t="s">
        <v>85</v>
      </c>
      <c r="AW448" s="13" t="s">
        <v>33</v>
      </c>
      <c r="AX448" s="13" t="s">
        <v>77</v>
      </c>
      <c r="AY448" s="159" t="s">
        <v>174</v>
      </c>
    </row>
    <row r="449" spans="1:65" s="13" customFormat="1">
      <c r="B449" s="157"/>
      <c r="D449" s="158" t="s">
        <v>182</v>
      </c>
      <c r="E449" s="159" t="s">
        <v>1</v>
      </c>
      <c r="F449" s="160" t="s">
        <v>746</v>
      </c>
      <c r="H449" s="161">
        <v>2.87</v>
      </c>
      <c r="I449" s="162"/>
      <c r="L449" s="157"/>
      <c r="M449" s="163"/>
      <c r="N449" s="164"/>
      <c r="O449" s="164"/>
      <c r="P449" s="164"/>
      <c r="Q449" s="164"/>
      <c r="R449" s="164"/>
      <c r="S449" s="164"/>
      <c r="T449" s="165"/>
      <c r="AT449" s="159" t="s">
        <v>182</v>
      </c>
      <c r="AU449" s="159" t="s">
        <v>85</v>
      </c>
      <c r="AV449" s="13" t="s">
        <v>85</v>
      </c>
      <c r="AW449" s="13" t="s">
        <v>33</v>
      </c>
      <c r="AX449" s="13" t="s">
        <v>77</v>
      </c>
      <c r="AY449" s="159" t="s">
        <v>174</v>
      </c>
    </row>
    <row r="450" spans="1:65" s="13" customFormat="1">
      <c r="B450" s="157"/>
      <c r="D450" s="158" t="s">
        <v>182</v>
      </c>
      <c r="E450" s="159" t="s">
        <v>1</v>
      </c>
      <c r="F450" s="160" t="s">
        <v>747</v>
      </c>
      <c r="H450" s="161">
        <v>3.3239999999999998</v>
      </c>
      <c r="I450" s="162"/>
      <c r="L450" s="157"/>
      <c r="M450" s="163"/>
      <c r="N450" s="164"/>
      <c r="O450" s="164"/>
      <c r="P450" s="164"/>
      <c r="Q450" s="164"/>
      <c r="R450" s="164"/>
      <c r="S450" s="164"/>
      <c r="T450" s="165"/>
      <c r="AT450" s="159" t="s">
        <v>182</v>
      </c>
      <c r="AU450" s="159" t="s">
        <v>85</v>
      </c>
      <c r="AV450" s="13" t="s">
        <v>85</v>
      </c>
      <c r="AW450" s="13" t="s">
        <v>33</v>
      </c>
      <c r="AX450" s="13" t="s">
        <v>77</v>
      </c>
      <c r="AY450" s="159" t="s">
        <v>174</v>
      </c>
    </row>
    <row r="451" spans="1:65" s="13" customFormat="1" ht="22.5">
      <c r="B451" s="157"/>
      <c r="D451" s="158" t="s">
        <v>182</v>
      </c>
      <c r="E451" s="159" t="s">
        <v>1</v>
      </c>
      <c r="F451" s="160" t="s">
        <v>748</v>
      </c>
      <c r="H451" s="161">
        <v>3.1920000000000002</v>
      </c>
      <c r="I451" s="162"/>
      <c r="L451" s="157"/>
      <c r="M451" s="163"/>
      <c r="N451" s="164"/>
      <c r="O451" s="164"/>
      <c r="P451" s="164"/>
      <c r="Q451" s="164"/>
      <c r="R451" s="164"/>
      <c r="S451" s="164"/>
      <c r="T451" s="165"/>
      <c r="AT451" s="159" t="s">
        <v>182</v>
      </c>
      <c r="AU451" s="159" t="s">
        <v>85</v>
      </c>
      <c r="AV451" s="13" t="s">
        <v>85</v>
      </c>
      <c r="AW451" s="13" t="s">
        <v>33</v>
      </c>
      <c r="AX451" s="13" t="s">
        <v>77</v>
      </c>
      <c r="AY451" s="159" t="s">
        <v>174</v>
      </c>
    </row>
    <row r="452" spans="1:65" s="14" customFormat="1">
      <c r="B452" s="166"/>
      <c r="D452" s="158" t="s">
        <v>182</v>
      </c>
      <c r="E452" s="167" t="s">
        <v>126</v>
      </c>
      <c r="F452" s="168" t="s">
        <v>184</v>
      </c>
      <c r="H452" s="169">
        <v>18.422000000000001</v>
      </c>
      <c r="I452" s="170"/>
      <c r="L452" s="166"/>
      <c r="M452" s="171"/>
      <c r="N452" s="172"/>
      <c r="O452" s="172"/>
      <c r="P452" s="172"/>
      <c r="Q452" s="172"/>
      <c r="R452" s="172"/>
      <c r="S452" s="172"/>
      <c r="T452" s="173"/>
      <c r="AT452" s="167" t="s">
        <v>182</v>
      </c>
      <c r="AU452" s="167" t="s">
        <v>85</v>
      </c>
      <c r="AV452" s="14" t="s">
        <v>87</v>
      </c>
      <c r="AW452" s="14" t="s">
        <v>33</v>
      </c>
      <c r="AX452" s="14" t="s">
        <v>8</v>
      </c>
      <c r="AY452" s="167" t="s">
        <v>174</v>
      </c>
    </row>
    <row r="453" spans="1:65" s="2" customFormat="1" ht="24.2" customHeight="1">
      <c r="A453" s="31"/>
      <c r="B453" s="143"/>
      <c r="C453" s="144" t="s">
        <v>749</v>
      </c>
      <c r="D453" s="144" t="s">
        <v>176</v>
      </c>
      <c r="E453" s="145" t="s">
        <v>750</v>
      </c>
      <c r="F453" s="146" t="s">
        <v>751</v>
      </c>
      <c r="G453" s="147" t="s">
        <v>179</v>
      </c>
      <c r="H453" s="148">
        <v>18.422000000000001</v>
      </c>
      <c r="I453" s="149"/>
      <c r="J453" s="150">
        <f>ROUND(I453*H453,0)</f>
        <v>0</v>
      </c>
      <c r="K453" s="146" t="s">
        <v>180</v>
      </c>
      <c r="L453" s="32"/>
      <c r="M453" s="151" t="s">
        <v>1</v>
      </c>
      <c r="N453" s="152" t="s">
        <v>42</v>
      </c>
      <c r="O453" s="57"/>
      <c r="P453" s="153">
        <f>O453*H453</f>
        <v>0</v>
      </c>
      <c r="Q453" s="153">
        <v>0</v>
      </c>
      <c r="R453" s="153">
        <f>Q453*H453</f>
        <v>0</v>
      </c>
      <c r="S453" s="153">
        <v>0</v>
      </c>
      <c r="T453" s="154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55" t="s">
        <v>262</v>
      </c>
      <c r="AT453" s="155" t="s">
        <v>176</v>
      </c>
      <c r="AU453" s="155" t="s">
        <v>85</v>
      </c>
      <c r="AY453" s="16" t="s">
        <v>174</v>
      </c>
      <c r="BE453" s="156">
        <f>IF(N453="základní",J453,0)</f>
        <v>0</v>
      </c>
      <c r="BF453" s="156">
        <f>IF(N453="snížená",J453,0)</f>
        <v>0</v>
      </c>
      <c r="BG453" s="156">
        <f>IF(N453="zákl. přenesená",J453,0)</f>
        <v>0</v>
      </c>
      <c r="BH453" s="156">
        <f>IF(N453="sníž. přenesená",J453,0)</f>
        <v>0</v>
      </c>
      <c r="BI453" s="156">
        <f>IF(N453="nulová",J453,0)</f>
        <v>0</v>
      </c>
      <c r="BJ453" s="16" t="s">
        <v>8</v>
      </c>
      <c r="BK453" s="156">
        <f>ROUND(I453*H453,0)</f>
        <v>0</v>
      </c>
      <c r="BL453" s="16" t="s">
        <v>262</v>
      </c>
      <c r="BM453" s="155" t="s">
        <v>752</v>
      </c>
    </row>
    <row r="454" spans="1:65" s="13" customFormat="1">
      <c r="B454" s="157"/>
      <c r="D454" s="158" t="s">
        <v>182</v>
      </c>
      <c r="E454" s="159" t="s">
        <v>1</v>
      </c>
      <c r="F454" s="160" t="s">
        <v>126</v>
      </c>
      <c r="H454" s="161">
        <v>18.422000000000001</v>
      </c>
      <c r="I454" s="162"/>
      <c r="L454" s="157"/>
      <c r="M454" s="163"/>
      <c r="N454" s="164"/>
      <c r="O454" s="164"/>
      <c r="P454" s="164"/>
      <c r="Q454" s="164"/>
      <c r="R454" s="164"/>
      <c r="S454" s="164"/>
      <c r="T454" s="165"/>
      <c r="AT454" s="159" t="s">
        <v>182</v>
      </c>
      <c r="AU454" s="159" t="s">
        <v>85</v>
      </c>
      <c r="AV454" s="13" t="s">
        <v>85</v>
      </c>
      <c r="AW454" s="13" t="s">
        <v>33</v>
      </c>
      <c r="AX454" s="13" t="s">
        <v>8</v>
      </c>
      <c r="AY454" s="159" t="s">
        <v>174</v>
      </c>
    </row>
    <row r="455" spans="1:65" s="2" customFormat="1" ht="24.2" customHeight="1">
      <c r="A455" s="31"/>
      <c r="B455" s="143"/>
      <c r="C455" s="144" t="s">
        <v>753</v>
      </c>
      <c r="D455" s="144" t="s">
        <v>176</v>
      </c>
      <c r="E455" s="145" t="s">
        <v>754</v>
      </c>
      <c r="F455" s="146" t="s">
        <v>755</v>
      </c>
      <c r="G455" s="147" t="s">
        <v>179</v>
      </c>
      <c r="H455" s="148">
        <v>18.422000000000001</v>
      </c>
      <c r="I455" s="149"/>
      <c r="J455" s="150">
        <f>ROUND(I455*H455,0)</f>
        <v>0</v>
      </c>
      <c r="K455" s="146" t="s">
        <v>180</v>
      </c>
      <c r="L455" s="32"/>
      <c r="M455" s="151" t="s">
        <v>1</v>
      </c>
      <c r="N455" s="152" t="s">
        <v>42</v>
      </c>
      <c r="O455" s="57"/>
      <c r="P455" s="153">
        <f>O455*H455</f>
        <v>0</v>
      </c>
      <c r="Q455" s="153">
        <v>2.475E-4</v>
      </c>
      <c r="R455" s="153">
        <f>Q455*H455</f>
        <v>4.5594450000000005E-3</v>
      </c>
      <c r="S455" s="153">
        <v>0</v>
      </c>
      <c r="T455" s="154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55" t="s">
        <v>262</v>
      </c>
      <c r="AT455" s="155" t="s">
        <v>176</v>
      </c>
      <c r="AU455" s="155" t="s">
        <v>85</v>
      </c>
      <c r="AY455" s="16" t="s">
        <v>174</v>
      </c>
      <c r="BE455" s="156">
        <f>IF(N455="základní",J455,0)</f>
        <v>0</v>
      </c>
      <c r="BF455" s="156">
        <f>IF(N455="snížená",J455,0)</f>
        <v>0</v>
      </c>
      <c r="BG455" s="156">
        <f>IF(N455="zákl. přenesená",J455,0)</f>
        <v>0</v>
      </c>
      <c r="BH455" s="156">
        <f>IF(N455="sníž. přenesená",J455,0)</f>
        <v>0</v>
      </c>
      <c r="BI455" s="156">
        <f>IF(N455="nulová",J455,0)</f>
        <v>0</v>
      </c>
      <c r="BJ455" s="16" t="s">
        <v>8</v>
      </c>
      <c r="BK455" s="156">
        <f>ROUND(I455*H455,0)</f>
        <v>0</v>
      </c>
      <c r="BL455" s="16" t="s">
        <v>262</v>
      </c>
      <c r="BM455" s="155" t="s">
        <v>756</v>
      </c>
    </row>
    <row r="456" spans="1:65" s="13" customFormat="1">
      <c r="B456" s="157"/>
      <c r="D456" s="158" t="s">
        <v>182</v>
      </c>
      <c r="E456" s="159" t="s">
        <v>1</v>
      </c>
      <c r="F456" s="160" t="s">
        <v>126</v>
      </c>
      <c r="H456" s="161">
        <v>18.422000000000001</v>
      </c>
      <c r="I456" s="162"/>
      <c r="L456" s="157"/>
      <c r="M456" s="163"/>
      <c r="N456" s="164"/>
      <c r="O456" s="164"/>
      <c r="P456" s="164"/>
      <c r="Q456" s="164"/>
      <c r="R456" s="164"/>
      <c r="S456" s="164"/>
      <c r="T456" s="165"/>
      <c r="AT456" s="159" t="s">
        <v>182</v>
      </c>
      <c r="AU456" s="159" t="s">
        <v>85</v>
      </c>
      <c r="AV456" s="13" t="s">
        <v>85</v>
      </c>
      <c r="AW456" s="13" t="s">
        <v>33</v>
      </c>
      <c r="AX456" s="13" t="s">
        <v>8</v>
      </c>
      <c r="AY456" s="159" t="s">
        <v>174</v>
      </c>
    </row>
    <row r="457" spans="1:65" s="12" customFormat="1" ht="22.9" customHeight="1">
      <c r="B457" s="130"/>
      <c r="D457" s="131" t="s">
        <v>76</v>
      </c>
      <c r="E457" s="141" t="s">
        <v>757</v>
      </c>
      <c r="F457" s="141" t="s">
        <v>758</v>
      </c>
      <c r="I457" s="133"/>
      <c r="J457" s="142">
        <f>BK457</f>
        <v>0</v>
      </c>
      <c r="L457" s="130"/>
      <c r="M457" s="135"/>
      <c r="N457" s="136"/>
      <c r="O457" s="136"/>
      <c r="P457" s="137">
        <f>SUM(P458:P465)</f>
        <v>0</v>
      </c>
      <c r="Q457" s="136"/>
      <c r="R457" s="137">
        <f>SUM(R458:R465)</f>
        <v>0.1382926944</v>
      </c>
      <c r="S457" s="136"/>
      <c r="T457" s="138">
        <f>SUM(T458:T465)</f>
        <v>0</v>
      </c>
      <c r="AR457" s="131" t="s">
        <v>85</v>
      </c>
      <c r="AT457" s="139" t="s">
        <v>76</v>
      </c>
      <c r="AU457" s="139" t="s">
        <v>8</v>
      </c>
      <c r="AY457" s="131" t="s">
        <v>174</v>
      </c>
      <c r="BK457" s="140">
        <f>SUM(BK458:BK465)</f>
        <v>0</v>
      </c>
    </row>
    <row r="458" spans="1:65" s="2" customFormat="1" ht="24.2" customHeight="1">
      <c r="A458" s="31"/>
      <c r="B458" s="143"/>
      <c r="C458" s="144" t="s">
        <v>759</v>
      </c>
      <c r="D458" s="144" t="s">
        <v>176</v>
      </c>
      <c r="E458" s="145" t="s">
        <v>760</v>
      </c>
      <c r="F458" s="146" t="s">
        <v>761</v>
      </c>
      <c r="G458" s="147" t="s">
        <v>179</v>
      </c>
      <c r="H458" s="148">
        <v>283.85199999999998</v>
      </c>
      <c r="I458" s="149"/>
      <c r="J458" s="150">
        <f>ROUND(I458*H458,0)</f>
        <v>0</v>
      </c>
      <c r="K458" s="146" t="s">
        <v>180</v>
      </c>
      <c r="L458" s="32"/>
      <c r="M458" s="151" t="s">
        <v>1</v>
      </c>
      <c r="N458" s="152" t="s">
        <v>42</v>
      </c>
      <c r="O458" s="57"/>
      <c r="P458" s="153">
        <f>O458*H458</f>
        <v>0</v>
      </c>
      <c r="Q458" s="153">
        <v>2.0120000000000001E-4</v>
      </c>
      <c r="R458" s="153">
        <f>Q458*H458</f>
        <v>5.7111022399999996E-2</v>
      </c>
      <c r="S458" s="153">
        <v>0</v>
      </c>
      <c r="T458" s="154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55" t="s">
        <v>262</v>
      </c>
      <c r="AT458" s="155" t="s">
        <v>176</v>
      </c>
      <c r="AU458" s="155" t="s">
        <v>85</v>
      </c>
      <c r="AY458" s="16" t="s">
        <v>174</v>
      </c>
      <c r="BE458" s="156">
        <f>IF(N458="základní",J458,0)</f>
        <v>0</v>
      </c>
      <c r="BF458" s="156">
        <f>IF(N458="snížená",J458,0)</f>
        <v>0</v>
      </c>
      <c r="BG458" s="156">
        <f>IF(N458="zákl. přenesená",J458,0)</f>
        <v>0</v>
      </c>
      <c r="BH458" s="156">
        <f>IF(N458="sníž. přenesená",J458,0)</f>
        <v>0</v>
      </c>
      <c r="BI458" s="156">
        <f>IF(N458="nulová",J458,0)</f>
        <v>0</v>
      </c>
      <c r="BJ458" s="16" t="s">
        <v>8</v>
      </c>
      <c r="BK458" s="156">
        <f>ROUND(I458*H458,0)</f>
        <v>0</v>
      </c>
      <c r="BL458" s="16" t="s">
        <v>262</v>
      </c>
      <c r="BM458" s="155" t="s">
        <v>762</v>
      </c>
    </row>
    <row r="459" spans="1:65" s="13" customFormat="1">
      <c r="B459" s="157"/>
      <c r="D459" s="158" t="s">
        <v>182</v>
      </c>
      <c r="E459" s="159" t="s">
        <v>1</v>
      </c>
      <c r="F459" s="160" t="s">
        <v>129</v>
      </c>
      <c r="H459" s="161">
        <v>72</v>
      </c>
      <c r="I459" s="162"/>
      <c r="L459" s="157"/>
      <c r="M459" s="163"/>
      <c r="N459" s="164"/>
      <c r="O459" s="164"/>
      <c r="P459" s="164"/>
      <c r="Q459" s="164"/>
      <c r="R459" s="164"/>
      <c r="S459" s="164"/>
      <c r="T459" s="165"/>
      <c r="AT459" s="159" t="s">
        <v>182</v>
      </c>
      <c r="AU459" s="159" t="s">
        <v>85</v>
      </c>
      <c r="AV459" s="13" t="s">
        <v>85</v>
      </c>
      <c r="AW459" s="13" t="s">
        <v>33</v>
      </c>
      <c r="AX459" s="13" t="s">
        <v>77</v>
      </c>
      <c r="AY459" s="159" t="s">
        <v>174</v>
      </c>
    </row>
    <row r="460" spans="1:65" s="13" customFormat="1">
      <c r="B460" s="157"/>
      <c r="D460" s="158" t="s">
        <v>182</v>
      </c>
      <c r="E460" s="159" t="s">
        <v>1</v>
      </c>
      <c r="F460" s="160" t="s">
        <v>131</v>
      </c>
      <c r="H460" s="161">
        <v>211.852</v>
      </c>
      <c r="I460" s="162"/>
      <c r="L460" s="157"/>
      <c r="M460" s="163"/>
      <c r="N460" s="164"/>
      <c r="O460" s="164"/>
      <c r="P460" s="164"/>
      <c r="Q460" s="164"/>
      <c r="R460" s="164"/>
      <c r="S460" s="164"/>
      <c r="T460" s="165"/>
      <c r="AT460" s="159" t="s">
        <v>182</v>
      </c>
      <c r="AU460" s="159" t="s">
        <v>85</v>
      </c>
      <c r="AV460" s="13" t="s">
        <v>85</v>
      </c>
      <c r="AW460" s="13" t="s">
        <v>33</v>
      </c>
      <c r="AX460" s="13" t="s">
        <v>77</v>
      </c>
      <c r="AY460" s="159" t="s">
        <v>174</v>
      </c>
    </row>
    <row r="461" spans="1:65" s="14" customFormat="1">
      <c r="B461" s="166"/>
      <c r="D461" s="158" t="s">
        <v>182</v>
      </c>
      <c r="E461" s="167" t="s">
        <v>1</v>
      </c>
      <c r="F461" s="168" t="s">
        <v>184</v>
      </c>
      <c r="H461" s="169">
        <v>283.85199999999998</v>
      </c>
      <c r="I461" s="170"/>
      <c r="L461" s="166"/>
      <c r="M461" s="171"/>
      <c r="N461" s="172"/>
      <c r="O461" s="172"/>
      <c r="P461" s="172"/>
      <c r="Q461" s="172"/>
      <c r="R461" s="172"/>
      <c r="S461" s="172"/>
      <c r="T461" s="173"/>
      <c r="AT461" s="167" t="s">
        <v>182</v>
      </c>
      <c r="AU461" s="167" t="s">
        <v>85</v>
      </c>
      <c r="AV461" s="14" t="s">
        <v>87</v>
      </c>
      <c r="AW461" s="14" t="s">
        <v>33</v>
      </c>
      <c r="AX461" s="14" t="s">
        <v>8</v>
      </c>
      <c r="AY461" s="167" t="s">
        <v>174</v>
      </c>
    </row>
    <row r="462" spans="1:65" s="2" customFormat="1" ht="24.2" customHeight="1">
      <c r="A462" s="31"/>
      <c r="B462" s="143"/>
      <c r="C462" s="144" t="s">
        <v>763</v>
      </c>
      <c r="D462" s="144" t="s">
        <v>176</v>
      </c>
      <c r="E462" s="145" t="s">
        <v>764</v>
      </c>
      <c r="F462" s="146" t="s">
        <v>765</v>
      </c>
      <c r="G462" s="147" t="s">
        <v>179</v>
      </c>
      <c r="H462" s="148">
        <v>283.85199999999998</v>
      </c>
      <c r="I462" s="149"/>
      <c r="J462" s="150">
        <f>ROUND(I462*H462,0)</f>
        <v>0</v>
      </c>
      <c r="K462" s="146" t="s">
        <v>180</v>
      </c>
      <c r="L462" s="32"/>
      <c r="M462" s="151" t="s">
        <v>1</v>
      </c>
      <c r="N462" s="152" t="s">
        <v>42</v>
      </c>
      <c r="O462" s="57"/>
      <c r="P462" s="153">
        <f>O462*H462</f>
        <v>0</v>
      </c>
      <c r="Q462" s="153">
        <v>2.8600000000000001E-4</v>
      </c>
      <c r="R462" s="153">
        <f>Q462*H462</f>
        <v>8.1181671999999996E-2</v>
      </c>
      <c r="S462" s="153">
        <v>0</v>
      </c>
      <c r="T462" s="154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55" t="s">
        <v>262</v>
      </c>
      <c r="AT462" s="155" t="s">
        <v>176</v>
      </c>
      <c r="AU462" s="155" t="s">
        <v>85</v>
      </c>
      <c r="AY462" s="16" t="s">
        <v>174</v>
      </c>
      <c r="BE462" s="156">
        <f>IF(N462="základní",J462,0)</f>
        <v>0</v>
      </c>
      <c r="BF462" s="156">
        <f>IF(N462="snížená",J462,0)</f>
        <v>0</v>
      </c>
      <c r="BG462" s="156">
        <f>IF(N462="zákl. přenesená",J462,0)</f>
        <v>0</v>
      </c>
      <c r="BH462" s="156">
        <f>IF(N462="sníž. přenesená",J462,0)</f>
        <v>0</v>
      </c>
      <c r="BI462" s="156">
        <f>IF(N462="nulová",J462,0)</f>
        <v>0</v>
      </c>
      <c r="BJ462" s="16" t="s">
        <v>8</v>
      </c>
      <c r="BK462" s="156">
        <f>ROUND(I462*H462,0)</f>
        <v>0</v>
      </c>
      <c r="BL462" s="16" t="s">
        <v>262</v>
      </c>
      <c r="BM462" s="155" t="s">
        <v>766</v>
      </c>
    </row>
    <row r="463" spans="1:65" s="13" customFormat="1">
      <c r="B463" s="157"/>
      <c r="D463" s="158" t="s">
        <v>182</v>
      </c>
      <c r="E463" s="159" t="s">
        <v>1</v>
      </c>
      <c r="F463" s="160" t="s">
        <v>129</v>
      </c>
      <c r="H463" s="161">
        <v>72</v>
      </c>
      <c r="I463" s="162"/>
      <c r="L463" s="157"/>
      <c r="M463" s="163"/>
      <c r="N463" s="164"/>
      <c r="O463" s="164"/>
      <c r="P463" s="164"/>
      <c r="Q463" s="164"/>
      <c r="R463" s="164"/>
      <c r="S463" s="164"/>
      <c r="T463" s="165"/>
      <c r="AT463" s="159" t="s">
        <v>182</v>
      </c>
      <c r="AU463" s="159" t="s">
        <v>85</v>
      </c>
      <c r="AV463" s="13" t="s">
        <v>85</v>
      </c>
      <c r="AW463" s="13" t="s">
        <v>33</v>
      </c>
      <c r="AX463" s="13" t="s">
        <v>77</v>
      </c>
      <c r="AY463" s="159" t="s">
        <v>174</v>
      </c>
    </row>
    <row r="464" spans="1:65" s="13" customFormat="1">
      <c r="B464" s="157"/>
      <c r="D464" s="158" t="s">
        <v>182</v>
      </c>
      <c r="E464" s="159" t="s">
        <v>1</v>
      </c>
      <c r="F464" s="160" t="s">
        <v>131</v>
      </c>
      <c r="H464" s="161">
        <v>211.852</v>
      </c>
      <c r="I464" s="162"/>
      <c r="L464" s="157"/>
      <c r="M464" s="163"/>
      <c r="N464" s="164"/>
      <c r="O464" s="164"/>
      <c r="P464" s="164"/>
      <c r="Q464" s="164"/>
      <c r="R464" s="164"/>
      <c r="S464" s="164"/>
      <c r="T464" s="165"/>
      <c r="AT464" s="159" t="s">
        <v>182</v>
      </c>
      <c r="AU464" s="159" t="s">
        <v>85</v>
      </c>
      <c r="AV464" s="13" t="s">
        <v>85</v>
      </c>
      <c r="AW464" s="13" t="s">
        <v>33</v>
      </c>
      <c r="AX464" s="13" t="s">
        <v>77</v>
      </c>
      <c r="AY464" s="159" t="s">
        <v>174</v>
      </c>
    </row>
    <row r="465" spans="1:65" s="14" customFormat="1">
      <c r="B465" s="166"/>
      <c r="D465" s="158" t="s">
        <v>182</v>
      </c>
      <c r="E465" s="167" t="s">
        <v>1</v>
      </c>
      <c r="F465" s="168" t="s">
        <v>184</v>
      </c>
      <c r="H465" s="169">
        <v>283.85199999999998</v>
      </c>
      <c r="I465" s="170"/>
      <c r="L465" s="166"/>
      <c r="M465" s="171"/>
      <c r="N465" s="172"/>
      <c r="O465" s="172"/>
      <c r="P465" s="172"/>
      <c r="Q465" s="172"/>
      <c r="R465" s="172"/>
      <c r="S465" s="172"/>
      <c r="T465" s="173"/>
      <c r="AT465" s="167" t="s">
        <v>182</v>
      </c>
      <c r="AU465" s="167" t="s">
        <v>85</v>
      </c>
      <c r="AV465" s="14" t="s">
        <v>87</v>
      </c>
      <c r="AW465" s="14" t="s">
        <v>33</v>
      </c>
      <c r="AX465" s="14" t="s">
        <v>8</v>
      </c>
      <c r="AY465" s="167" t="s">
        <v>174</v>
      </c>
    </row>
    <row r="466" spans="1:65" s="12" customFormat="1" ht="25.9" customHeight="1">
      <c r="B466" s="130"/>
      <c r="D466" s="131" t="s">
        <v>76</v>
      </c>
      <c r="E466" s="132" t="s">
        <v>767</v>
      </c>
      <c r="F466" s="132" t="s">
        <v>768</v>
      </c>
      <c r="I466" s="133"/>
      <c r="J466" s="134">
        <f>BK466</f>
        <v>0</v>
      </c>
      <c r="L466" s="130"/>
      <c r="M466" s="135"/>
      <c r="N466" s="136"/>
      <c r="O466" s="136"/>
      <c r="P466" s="137">
        <f>SUM(P467:P470)</f>
        <v>0</v>
      </c>
      <c r="Q466" s="136"/>
      <c r="R466" s="137">
        <f>SUM(R467:R470)</f>
        <v>0</v>
      </c>
      <c r="S466" s="136"/>
      <c r="T466" s="138">
        <f>SUM(T467:T470)</f>
        <v>0</v>
      </c>
      <c r="AR466" s="131" t="s">
        <v>90</v>
      </c>
      <c r="AT466" s="139" t="s">
        <v>76</v>
      </c>
      <c r="AU466" s="139" t="s">
        <v>77</v>
      </c>
      <c r="AY466" s="131" t="s">
        <v>174</v>
      </c>
      <c r="BK466" s="140">
        <f>SUM(BK467:BK470)</f>
        <v>0</v>
      </c>
    </row>
    <row r="467" spans="1:65" s="2" customFormat="1" ht="14.45" customHeight="1">
      <c r="A467" s="31"/>
      <c r="B467" s="143"/>
      <c r="C467" s="144" t="s">
        <v>769</v>
      </c>
      <c r="D467" s="144" t="s">
        <v>176</v>
      </c>
      <c r="E467" s="145" t="s">
        <v>770</v>
      </c>
      <c r="F467" s="146" t="s">
        <v>771</v>
      </c>
      <c r="G467" s="147" t="s">
        <v>772</v>
      </c>
      <c r="H467" s="148">
        <v>100</v>
      </c>
      <c r="I467" s="149"/>
      <c r="J467" s="150">
        <f>ROUND(I467*H467,0)</f>
        <v>0</v>
      </c>
      <c r="K467" s="146" t="s">
        <v>180</v>
      </c>
      <c r="L467" s="32"/>
      <c r="M467" s="151" t="s">
        <v>1</v>
      </c>
      <c r="N467" s="152" t="s">
        <v>42</v>
      </c>
      <c r="O467" s="57"/>
      <c r="P467" s="153">
        <f>O467*H467</f>
        <v>0</v>
      </c>
      <c r="Q467" s="153">
        <v>0</v>
      </c>
      <c r="R467" s="153">
        <f>Q467*H467</f>
        <v>0</v>
      </c>
      <c r="S467" s="153">
        <v>0</v>
      </c>
      <c r="T467" s="154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55" t="s">
        <v>773</v>
      </c>
      <c r="AT467" s="155" t="s">
        <v>176</v>
      </c>
      <c r="AU467" s="155" t="s">
        <v>8</v>
      </c>
      <c r="AY467" s="16" t="s">
        <v>174</v>
      </c>
      <c r="BE467" s="156">
        <f>IF(N467="základní",J467,0)</f>
        <v>0</v>
      </c>
      <c r="BF467" s="156">
        <f>IF(N467="snížená",J467,0)</f>
        <v>0</v>
      </c>
      <c r="BG467" s="156">
        <f>IF(N467="zákl. přenesená",J467,0)</f>
        <v>0</v>
      </c>
      <c r="BH467" s="156">
        <f>IF(N467="sníž. přenesená",J467,0)</f>
        <v>0</v>
      </c>
      <c r="BI467" s="156">
        <f>IF(N467="nulová",J467,0)</f>
        <v>0</v>
      </c>
      <c r="BJ467" s="16" t="s">
        <v>8</v>
      </c>
      <c r="BK467" s="156">
        <f>ROUND(I467*H467,0)</f>
        <v>0</v>
      </c>
      <c r="BL467" s="16" t="s">
        <v>773</v>
      </c>
      <c r="BM467" s="155" t="s">
        <v>774</v>
      </c>
    </row>
    <row r="468" spans="1:65" s="13" customFormat="1">
      <c r="B468" s="157"/>
      <c r="D468" s="158" t="s">
        <v>182</v>
      </c>
      <c r="E468" s="159" t="s">
        <v>1</v>
      </c>
      <c r="F468" s="160" t="s">
        <v>775</v>
      </c>
      <c r="H468" s="161">
        <v>50</v>
      </c>
      <c r="I468" s="162"/>
      <c r="L468" s="157"/>
      <c r="M468" s="163"/>
      <c r="N468" s="164"/>
      <c r="O468" s="164"/>
      <c r="P468" s="164"/>
      <c r="Q468" s="164"/>
      <c r="R468" s="164"/>
      <c r="S468" s="164"/>
      <c r="T468" s="165"/>
      <c r="AT468" s="159" t="s">
        <v>182</v>
      </c>
      <c r="AU468" s="159" t="s">
        <v>8</v>
      </c>
      <c r="AV468" s="13" t="s">
        <v>85</v>
      </c>
      <c r="AW468" s="13" t="s">
        <v>33</v>
      </c>
      <c r="AX468" s="13" t="s">
        <v>77</v>
      </c>
      <c r="AY468" s="159" t="s">
        <v>174</v>
      </c>
    </row>
    <row r="469" spans="1:65" s="13" customFormat="1">
      <c r="B469" s="157"/>
      <c r="D469" s="158" t="s">
        <v>182</v>
      </c>
      <c r="E469" s="159" t="s">
        <v>1</v>
      </c>
      <c r="F469" s="160" t="s">
        <v>776</v>
      </c>
      <c r="H469" s="161">
        <v>50</v>
      </c>
      <c r="I469" s="162"/>
      <c r="L469" s="157"/>
      <c r="M469" s="163"/>
      <c r="N469" s="164"/>
      <c r="O469" s="164"/>
      <c r="P469" s="164"/>
      <c r="Q469" s="164"/>
      <c r="R469" s="164"/>
      <c r="S469" s="164"/>
      <c r="T469" s="165"/>
      <c r="AT469" s="159" t="s">
        <v>182</v>
      </c>
      <c r="AU469" s="159" t="s">
        <v>8</v>
      </c>
      <c r="AV469" s="13" t="s">
        <v>85</v>
      </c>
      <c r="AW469" s="13" t="s">
        <v>33</v>
      </c>
      <c r="AX469" s="13" t="s">
        <v>77</v>
      </c>
      <c r="AY469" s="159" t="s">
        <v>174</v>
      </c>
    </row>
    <row r="470" spans="1:65" s="14" customFormat="1">
      <c r="B470" s="166"/>
      <c r="D470" s="158" t="s">
        <v>182</v>
      </c>
      <c r="E470" s="167" t="s">
        <v>1</v>
      </c>
      <c r="F470" s="168" t="s">
        <v>184</v>
      </c>
      <c r="H470" s="169">
        <v>100</v>
      </c>
      <c r="I470" s="170"/>
      <c r="L470" s="166"/>
      <c r="M470" s="184"/>
      <c r="N470" s="185"/>
      <c r="O470" s="185"/>
      <c r="P470" s="185"/>
      <c r="Q470" s="185"/>
      <c r="R470" s="185"/>
      <c r="S470" s="185"/>
      <c r="T470" s="186"/>
      <c r="AT470" s="167" t="s">
        <v>182</v>
      </c>
      <c r="AU470" s="167" t="s">
        <v>8</v>
      </c>
      <c r="AV470" s="14" t="s">
        <v>87</v>
      </c>
      <c r="AW470" s="14" t="s">
        <v>33</v>
      </c>
      <c r="AX470" s="14" t="s">
        <v>8</v>
      </c>
      <c r="AY470" s="167" t="s">
        <v>174</v>
      </c>
    </row>
    <row r="471" spans="1:65" s="2" customFormat="1" ht="6.95" customHeight="1">
      <c r="A471" s="31"/>
      <c r="B471" s="46"/>
      <c r="C471" s="47"/>
      <c r="D471" s="47"/>
      <c r="E471" s="47"/>
      <c r="F471" s="47"/>
      <c r="G471" s="47"/>
      <c r="H471" s="47"/>
      <c r="I471" s="47"/>
      <c r="J471" s="47"/>
      <c r="K471" s="47"/>
      <c r="L471" s="32"/>
      <c r="M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</row>
  </sheetData>
  <autoFilter ref="C135:K470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>
      <selection activeCell="E10" sqref="E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105</v>
      </c>
      <c r="L4" s="19"/>
      <c r="M4" s="93" t="s">
        <v>11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6.5" customHeight="1">
      <c r="B7" s="19"/>
      <c r="E7" s="245" t="str">
        <f>'Rekapitulace stavby'!K6</f>
        <v>Přestavba bytu školníka na kanceláře MŠ</v>
      </c>
      <c r="F7" s="246"/>
      <c r="G7" s="246"/>
      <c r="H7" s="246"/>
      <c r="L7" s="19"/>
    </row>
    <row r="8" spans="1:46" s="2" customFormat="1" ht="12" customHeight="1">
      <c r="A8" s="31"/>
      <c r="B8" s="32"/>
      <c r="C8" s="31"/>
      <c r="D8" s="26" t="s">
        <v>118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5" t="s">
        <v>1068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27. 8. 2020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7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32</v>
      </c>
      <c r="F21" s="31"/>
      <c r="G21" s="31"/>
      <c r="H21" s="31"/>
      <c r="I21" s="26" t="s">
        <v>28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35</v>
      </c>
      <c r="F24" s="31"/>
      <c r="G24" s="31"/>
      <c r="H24" s="31"/>
      <c r="I24" s="26" t="s">
        <v>28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37</v>
      </c>
      <c r="E30" s="31"/>
      <c r="F30" s="31"/>
      <c r="G30" s="31"/>
      <c r="H30" s="31"/>
      <c r="I30" s="31"/>
      <c r="J30" s="70">
        <f>ROUND(J121, 0)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41</v>
      </c>
      <c r="E33" s="26" t="s">
        <v>42</v>
      </c>
      <c r="F33" s="99">
        <f>ROUND((SUM(BE121:BE166)),  0)</f>
        <v>0</v>
      </c>
      <c r="G33" s="31"/>
      <c r="H33" s="31"/>
      <c r="I33" s="100">
        <v>0.21</v>
      </c>
      <c r="J33" s="99">
        <f>ROUND(((SUM(BE121:BE166))*I33),  0)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43</v>
      </c>
      <c r="F34" s="99">
        <f>ROUND((SUM(BF121:BF166)),  0)</f>
        <v>0</v>
      </c>
      <c r="G34" s="31"/>
      <c r="H34" s="31"/>
      <c r="I34" s="100">
        <v>0.15</v>
      </c>
      <c r="J34" s="99">
        <f>ROUND(((SUM(BF121:BF166))*I34),  0)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44</v>
      </c>
      <c r="F35" s="99">
        <f>ROUND((SUM(BG121:BG166)),  0)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45</v>
      </c>
      <c r="F36" s="99">
        <f>ROUND((SUM(BH121:BH166)),  0)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9">
        <f>ROUND((SUM(BI121:BI166)),  0)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47</v>
      </c>
      <c r="E39" s="59"/>
      <c r="F39" s="59"/>
      <c r="G39" s="103" t="s">
        <v>48</v>
      </c>
      <c r="H39" s="104" t="s">
        <v>49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52</v>
      </c>
      <c r="E61" s="34"/>
      <c r="F61" s="107" t="s">
        <v>53</v>
      </c>
      <c r="G61" s="44" t="s">
        <v>52</v>
      </c>
      <c r="H61" s="34"/>
      <c r="I61" s="34"/>
      <c r="J61" s="108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52</v>
      </c>
      <c r="E76" s="34"/>
      <c r="F76" s="107" t="s">
        <v>53</v>
      </c>
      <c r="G76" s="44" t="s">
        <v>52</v>
      </c>
      <c r="H76" s="34"/>
      <c r="I76" s="34"/>
      <c r="J76" s="108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5" t="str">
        <f>E7</f>
        <v>Přestavba bytu školníka na kanceláře MŠ</v>
      </c>
      <c r="F85" s="246"/>
      <c r="G85" s="246"/>
      <c r="H85" s="246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118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5" t="str">
        <f>E9</f>
        <v>2 - Zdravotní technika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Dvůr Králové nad Labem</v>
      </c>
      <c r="G89" s="31"/>
      <c r="H89" s="31"/>
      <c r="I89" s="26" t="s">
        <v>23</v>
      </c>
      <c r="J89" s="54" t="str">
        <f>IF(J12="","",J12)</f>
        <v>27. 8. 2020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25</v>
      </c>
      <c r="D91" s="31"/>
      <c r="E91" s="31"/>
      <c r="F91" s="24" t="str">
        <f>E15</f>
        <v>Město Dvůr Králové n.L., nám. TGM č.p. 38</v>
      </c>
      <c r="G91" s="31"/>
      <c r="H91" s="31"/>
      <c r="I91" s="26" t="s">
        <v>31</v>
      </c>
      <c r="J91" s="29" t="str">
        <f>E21</f>
        <v>Projektis spol. s r.o., Legionářská 562, D.K.n.L.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>ing. V. Švehla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135</v>
      </c>
      <c r="D94" s="101"/>
      <c r="E94" s="101"/>
      <c r="F94" s="101"/>
      <c r="G94" s="101"/>
      <c r="H94" s="101"/>
      <c r="I94" s="101"/>
      <c r="J94" s="110" t="s">
        <v>136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137</v>
      </c>
      <c r="D96" s="31"/>
      <c r="E96" s="31"/>
      <c r="F96" s="31"/>
      <c r="G96" s="31"/>
      <c r="H96" s="31"/>
      <c r="I96" s="31"/>
      <c r="J96" s="70">
        <f>J121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138</v>
      </c>
    </row>
    <row r="97" spans="1:31" s="9" customFormat="1" ht="24.95" customHeight="1">
      <c r="B97" s="112"/>
      <c r="D97" s="113" t="s">
        <v>145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10" customFormat="1" ht="19.899999999999999" customHeight="1">
      <c r="B98" s="116"/>
      <c r="D98" s="117" t="s">
        <v>877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1:31" s="10" customFormat="1" ht="19.899999999999999" customHeight="1">
      <c r="B99" s="116"/>
      <c r="D99" s="117" t="s">
        <v>878</v>
      </c>
      <c r="E99" s="118"/>
      <c r="F99" s="118"/>
      <c r="G99" s="118"/>
      <c r="H99" s="118"/>
      <c r="I99" s="118"/>
      <c r="J99" s="119">
        <f>J130</f>
        <v>0</v>
      </c>
      <c r="L99" s="116"/>
    </row>
    <row r="100" spans="1:31" s="10" customFormat="1" ht="19.899999999999999" customHeight="1">
      <c r="B100" s="116"/>
      <c r="D100" s="117" t="s">
        <v>879</v>
      </c>
      <c r="E100" s="118"/>
      <c r="F100" s="118"/>
      <c r="G100" s="118"/>
      <c r="H100" s="118"/>
      <c r="I100" s="118"/>
      <c r="J100" s="119">
        <f>J140</f>
        <v>0</v>
      </c>
      <c r="L100" s="116"/>
    </row>
    <row r="101" spans="1:31" s="10" customFormat="1" ht="19.899999999999999" customHeight="1">
      <c r="B101" s="116"/>
      <c r="D101" s="117" t="s">
        <v>880</v>
      </c>
      <c r="E101" s="118"/>
      <c r="F101" s="118"/>
      <c r="G101" s="118"/>
      <c r="H101" s="118"/>
      <c r="I101" s="118"/>
      <c r="J101" s="119">
        <f>J163</f>
        <v>0</v>
      </c>
      <c r="L101" s="116"/>
    </row>
    <row r="102" spans="1:31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159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17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45" t="str">
        <f>E7</f>
        <v>Přestavba bytu školníka na kanceláře MŠ</v>
      </c>
      <c r="F111" s="246"/>
      <c r="G111" s="246"/>
      <c r="H111" s="246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118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5" t="str">
        <f>E9</f>
        <v>2 - Zdravotní technika</v>
      </c>
      <c r="F113" s="244"/>
      <c r="G113" s="244"/>
      <c r="H113" s="244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21</v>
      </c>
      <c r="D115" s="31"/>
      <c r="E115" s="31"/>
      <c r="F115" s="24" t="str">
        <f>F12</f>
        <v>Dvůr Králové nad Labem</v>
      </c>
      <c r="G115" s="31"/>
      <c r="H115" s="31"/>
      <c r="I115" s="26" t="s">
        <v>23</v>
      </c>
      <c r="J115" s="54" t="str">
        <f>IF(J12="","",J12)</f>
        <v>27. 8. 2020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40.15" customHeight="1">
      <c r="A117" s="31"/>
      <c r="B117" s="32"/>
      <c r="C117" s="26" t="s">
        <v>25</v>
      </c>
      <c r="D117" s="31"/>
      <c r="E117" s="31"/>
      <c r="F117" s="24" t="str">
        <f>E15</f>
        <v>Město Dvůr Králové n.L., nám. TGM č.p. 38</v>
      </c>
      <c r="G117" s="31"/>
      <c r="H117" s="31"/>
      <c r="I117" s="26" t="s">
        <v>31</v>
      </c>
      <c r="J117" s="29" t="str">
        <f>E21</f>
        <v>Projektis spol. s r.o., Legionářská 562, D.K.n.L.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29</v>
      </c>
      <c r="D118" s="31"/>
      <c r="E118" s="31"/>
      <c r="F118" s="24" t="str">
        <f>IF(E18="","",E18)</f>
        <v>Vyplň údaj</v>
      </c>
      <c r="G118" s="31"/>
      <c r="H118" s="31"/>
      <c r="I118" s="26" t="s">
        <v>34</v>
      </c>
      <c r="J118" s="29" t="str">
        <f>E24</f>
        <v>ing. V. Švehla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0"/>
      <c r="B120" s="121"/>
      <c r="C120" s="122" t="s">
        <v>160</v>
      </c>
      <c r="D120" s="123" t="s">
        <v>62</v>
      </c>
      <c r="E120" s="123" t="s">
        <v>58</v>
      </c>
      <c r="F120" s="123" t="s">
        <v>59</v>
      </c>
      <c r="G120" s="123" t="s">
        <v>161</v>
      </c>
      <c r="H120" s="123" t="s">
        <v>162</v>
      </c>
      <c r="I120" s="123" t="s">
        <v>163</v>
      </c>
      <c r="J120" s="123" t="s">
        <v>136</v>
      </c>
      <c r="K120" s="124" t="s">
        <v>164</v>
      </c>
      <c r="L120" s="125"/>
      <c r="M120" s="61" t="s">
        <v>1</v>
      </c>
      <c r="N120" s="62" t="s">
        <v>41</v>
      </c>
      <c r="O120" s="62" t="s">
        <v>165</v>
      </c>
      <c r="P120" s="62" t="s">
        <v>166</v>
      </c>
      <c r="Q120" s="62" t="s">
        <v>167</v>
      </c>
      <c r="R120" s="62" t="s">
        <v>168</v>
      </c>
      <c r="S120" s="62" t="s">
        <v>169</v>
      </c>
      <c r="T120" s="63" t="s">
        <v>170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9" customHeight="1">
      <c r="A121" s="31"/>
      <c r="B121" s="32"/>
      <c r="C121" s="68" t="s">
        <v>171</v>
      </c>
      <c r="D121" s="31"/>
      <c r="E121" s="31"/>
      <c r="F121" s="31"/>
      <c r="G121" s="31"/>
      <c r="H121" s="31"/>
      <c r="I121" s="31"/>
      <c r="J121" s="126">
        <f>BK121</f>
        <v>0</v>
      </c>
      <c r="K121" s="31"/>
      <c r="L121" s="32"/>
      <c r="M121" s="64"/>
      <c r="N121" s="55"/>
      <c r="O121" s="65"/>
      <c r="P121" s="127">
        <f>P122</f>
        <v>0</v>
      </c>
      <c r="Q121" s="65"/>
      <c r="R121" s="127">
        <f>R122</f>
        <v>0.11394560740000001</v>
      </c>
      <c r="S121" s="65"/>
      <c r="T121" s="128">
        <f>T122</f>
        <v>0.10944999999999999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76</v>
      </c>
      <c r="AU121" s="16" t="s">
        <v>138</v>
      </c>
      <c r="BK121" s="129">
        <f>BK122</f>
        <v>0</v>
      </c>
    </row>
    <row r="122" spans="1:65" s="12" customFormat="1" ht="25.9" customHeight="1">
      <c r="B122" s="130"/>
      <c r="D122" s="131" t="s">
        <v>76</v>
      </c>
      <c r="E122" s="132" t="s">
        <v>300</v>
      </c>
      <c r="F122" s="132" t="s">
        <v>301</v>
      </c>
      <c r="I122" s="133"/>
      <c r="J122" s="134">
        <f>BK122</f>
        <v>0</v>
      </c>
      <c r="L122" s="130"/>
      <c r="M122" s="135"/>
      <c r="N122" s="136"/>
      <c r="O122" s="136"/>
      <c r="P122" s="137">
        <f>P123+P130+P140+P163</f>
        <v>0</v>
      </c>
      <c r="Q122" s="136"/>
      <c r="R122" s="137">
        <f>R123+R130+R140+R163</f>
        <v>0.11394560740000001</v>
      </c>
      <c r="S122" s="136"/>
      <c r="T122" s="138">
        <f>T123+T130+T140+T163</f>
        <v>0.10944999999999999</v>
      </c>
      <c r="AR122" s="131" t="s">
        <v>85</v>
      </c>
      <c r="AT122" s="139" t="s">
        <v>76</v>
      </c>
      <c r="AU122" s="139" t="s">
        <v>77</v>
      </c>
      <c r="AY122" s="131" t="s">
        <v>174</v>
      </c>
      <c r="BK122" s="140">
        <f>BK123+BK130+BK140+BK163</f>
        <v>0</v>
      </c>
    </row>
    <row r="123" spans="1:65" s="12" customFormat="1" ht="22.9" customHeight="1">
      <c r="B123" s="130"/>
      <c r="D123" s="131" t="s">
        <v>76</v>
      </c>
      <c r="E123" s="141" t="s">
        <v>881</v>
      </c>
      <c r="F123" s="141" t="s">
        <v>882</v>
      </c>
      <c r="I123" s="133"/>
      <c r="J123" s="142">
        <f>BK123</f>
        <v>0</v>
      </c>
      <c r="L123" s="130"/>
      <c r="M123" s="135"/>
      <c r="N123" s="136"/>
      <c r="O123" s="136"/>
      <c r="P123" s="137">
        <f>SUM(P124:P129)</f>
        <v>0</v>
      </c>
      <c r="Q123" s="136"/>
      <c r="R123" s="137">
        <f>SUM(R124:R129)</f>
        <v>3.3641999999999995E-3</v>
      </c>
      <c r="S123" s="136"/>
      <c r="T123" s="138">
        <f>SUM(T124:T129)</f>
        <v>4.1999999999999997E-3</v>
      </c>
      <c r="AR123" s="131" t="s">
        <v>85</v>
      </c>
      <c r="AT123" s="139" t="s">
        <v>76</v>
      </c>
      <c r="AU123" s="139" t="s">
        <v>8</v>
      </c>
      <c r="AY123" s="131" t="s">
        <v>174</v>
      </c>
      <c r="BK123" s="140">
        <f>SUM(BK124:BK129)</f>
        <v>0</v>
      </c>
    </row>
    <row r="124" spans="1:65" s="2" customFormat="1" ht="14.45" customHeight="1">
      <c r="A124" s="31"/>
      <c r="B124" s="143"/>
      <c r="C124" s="144" t="s">
        <v>8</v>
      </c>
      <c r="D124" s="144" t="s">
        <v>176</v>
      </c>
      <c r="E124" s="145" t="s">
        <v>883</v>
      </c>
      <c r="F124" s="146" t="s">
        <v>884</v>
      </c>
      <c r="G124" s="147" t="s">
        <v>344</v>
      </c>
      <c r="H124" s="148">
        <v>2</v>
      </c>
      <c r="I124" s="149"/>
      <c r="J124" s="150">
        <f t="shared" ref="J124:J129" si="0">ROUND(I124*H124,0)</f>
        <v>0</v>
      </c>
      <c r="K124" s="146" t="s">
        <v>180</v>
      </c>
      <c r="L124" s="32"/>
      <c r="M124" s="151" t="s">
        <v>1</v>
      </c>
      <c r="N124" s="152" t="s">
        <v>42</v>
      </c>
      <c r="O124" s="57"/>
      <c r="P124" s="153">
        <f t="shared" ref="P124:P129" si="1">O124*H124</f>
        <v>0</v>
      </c>
      <c r="Q124" s="153">
        <v>0</v>
      </c>
      <c r="R124" s="153">
        <f t="shared" ref="R124:R129" si="2">Q124*H124</f>
        <v>0</v>
      </c>
      <c r="S124" s="153">
        <v>2.0999999999999999E-3</v>
      </c>
      <c r="T124" s="154">
        <f t="shared" ref="T124:T129" si="3">S124*H124</f>
        <v>4.1999999999999997E-3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5" t="s">
        <v>262</v>
      </c>
      <c r="AT124" s="155" t="s">
        <v>176</v>
      </c>
      <c r="AU124" s="155" t="s">
        <v>85</v>
      </c>
      <c r="AY124" s="16" t="s">
        <v>174</v>
      </c>
      <c r="BE124" s="156">
        <f t="shared" ref="BE124:BE129" si="4">IF(N124="základní",J124,0)</f>
        <v>0</v>
      </c>
      <c r="BF124" s="156">
        <f t="shared" ref="BF124:BF129" si="5">IF(N124="snížená",J124,0)</f>
        <v>0</v>
      </c>
      <c r="BG124" s="156">
        <f t="shared" ref="BG124:BG129" si="6">IF(N124="zákl. přenesená",J124,0)</f>
        <v>0</v>
      </c>
      <c r="BH124" s="156">
        <f t="shared" ref="BH124:BH129" si="7">IF(N124="sníž. přenesená",J124,0)</f>
        <v>0</v>
      </c>
      <c r="BI124" s="156">
        <f t="shared" ref="BI124:BI129" si="8">IF(N124="nulová",J124,0)</f>
        <v>0</v>
      </c>
      <c r="BJ124" s="16" t="s">
        <v>8</v>
      </c>
      <c r="BK124" s="156">
        <f t="shared" ref="BK124:BK129" si="9">ROUND(I124*H124,0)</f>
        <v>0</v>
      </c>
      <c r="BL124" s="16" t="s">
        <v>262</v>
      </c>
      <c r="BM124" s="155" t="s">
        <v>885</v>
      </c>
    </row>
    <row r="125" spans="1:65" s="2" customFormat="1" ht="14.45" customHeight="1">
      <c r="A125" s="31"/>
      <c r="B125" s="143"/>
      <c r="C125" s="144" t="s">
        <v>85</v>
      </c>
      <c r="D125" s="144" t="s">
        <v>176</v>
      </c>
      <c r="E125" s="145" t="s">
        <v>886</v>
      </c>
      <c r="F125" s="146" t="s">
        <v>887</v>
      </c>
      <c r="G125" s="147" t="s">
        <v>344</v>
      </c>
      <c r="H125" s="148">
        <v>2</v>
      </c>
      <c r="I125" s="149"/>
      <c r="J125" s="150">
        <f t="shared" si="0"/>
        <v>0</v>
      </c>
      <c r="K125" s="146" t="s">
        <v>180</v>
      </c>
      <c r="L125" s="32"/>
      <c r="M125" s="151" t="s">
        <v>1</v>
      </c>
      <c r="N125" s="152" t="s">
        <v>42</v>
      </c>
      <c r="O125" s="57"/>
      <c r="P125" s="153">
        <f t="shared" si="1"/>
        <v>0</v>
      </c>
      <c r="Q125" s="153">
        <v>4.7649999999999998E-4</v>
      </c>
      <c r="R125" s="153">
        <f t="shared" si="2"/>
        <v>9.5299999999999996E-4</v>
      </c>
      <c r="S125" s="153">
        <v>0</v>
      </c>
      <c r="T125" s="154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5" t="s">
        <v>262</v>
      </c>
      <c r="AT125" s="155" t="s">
        <v>176</v>
      </c>
      <c r="AU125" s="155" t="s">
        <v>85</v>
      </c>
      <c r="AY125" s="16" t="s">
        <v>174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6" t="s">
        <v>8</v>
      </c>
      <c r="BK125" s="156">
        <f t="shared" si="9"/>
        <v>0</v>
      </c>
      <c r="BL125" s="16" t="s">
        <v>262</v>
      </c>
      <c r="BM125" s="155" t="s">
        <v>888</v>
      </c>
    </row>
    <row r="126" spans="1:65" s="2" customFormat="1" ht="14.45" customHeight="1">
      <c r="A126" s="31"/>
      <c r="B126" s="143"/>
      <c r="C126" s="144" t="s">
        <v>87</v>
      </c>
      <c r="D126" s="144" t="s">
        <v>176</v>
      </c>
      <c r="E126" s="145" t="s">
        <v>889</v>
      </c>
      <c r="F126" s="146" t="s">
        <v>890</v>
      </c>
      <c r="G126" s="147" t="s">
        <v>344</v>
      </c>
      <c r="H126" s="148">
        <v>1</v>
      </c>
      <c r="I126" s="149"/>
      <c r="J126" s="150">
        <f t="shared" si="0"/>
        <v>0</v>
      </c>
      <c r="K126" s="146" t="s">
        <v>180</v>
      </c>
      <c r="L126" s="32"/>
      <c r="M126" s="151" t="s">
        <v>1</v>
      </c>
      <c r="N126" s="152" t="s">
        <v>42</v>
      </c>
      <c r="O126" s="57"/>
      <c r="P126" s="153">
        <f t="shared" si="1"/>
        <v>0</v>
      </c>
      <c r="Q126" s="153">
        <v>2.2361999999999998E-3</v>
      </c>
      <c r="R126" s="153">
        <f t="shared" si="2"/>
        <v>2.2361999999999998E-3</v>
      </c>
      <c r="S126" s="153">
        <v>0</v>
      </c>
      <c r="T126" s="154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5" t="s">
        <v>262</v>
      </c>
      <c r="AT126" s="155" t="s">
        <v>176</v>
      </c>
      <c r="AU126" s="155" t="s">
        <v>85</v>
      </c>
      <c r="AY126" s="16" t="s">
        <v>174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6" t="s">
        <v>8</v>
      </c>
      <c r="BK126" s="156">
        <f t="shared" si="9"/>
        <v>0</v>
      </c>
      <c r="BL126" s="16" t="s">
        <v>262</v>
      </c>
      <c r="BM126" s="155" t="s">
        <v>891</v>
      </c>
    </row>
    <row r="127" spans="1:65" s="2" customFormat="1" ht="14.45" customHeight="1">
      <c r="A127" s="31"/>
      <c r="B127" s="143"/>
      <c r="C127" s="144" t="s">
        <v>90</v>
      </c>
      <c r="D127" s="144" t="s">
        <v>176</v>
      </c>
      <c r="E127" s="145" t="s">
        <v>892</v>
      </c>
      <c r="F127" s="146" t="s">
        <v>893</v>
      </c>
      <c r="G127" s="147" t="s">
        <v>472</v>
      </c>
      <c r="H127" s="148">
        <v>1</v>
      </c>
      <c r="I127" s="149"/>
      <c r="J127" s="150">
        <f t="shared" si="0"/>
        <v>0</v>
      </c>
      <c r="K127" s="146" t="s">
        <v>180</v>
      </c>
      <c r="L127" s="32"/>
      <c r="M127" s="151" t="s">
        <v>1</v>
      </c>
      <c r="N127" s="152" t="s">
        <v>42</v>
      </c>
      <c r="O127" s="57"/>
      <c r="P127" s="153">
        <f t="shared" si="1"/>
        <v>0</v>
      </c>
      <c r="Q127" s="153">
        <v>1.75E-4</v>
      </c>
      <c r="R127" s="153">
        <f t="shared" si="2"/>
        <v>1.75E-4</v>
      </c>
      <c r="S127" s="153">
        <v>0</v>
      </c>
      <c r="T127" s="154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5" t="s">
        <v>262</v>
      </c>
      <c r="AT127" s="155" t="s">
        <v>176</v>
      </c>
      <c r="AU127" s="155" t="s">
        <v>85</v>
      </c>
      <c r="AY127" s="16" t="s">
        <v>174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6" t="s">
        <v>8</v>
      </c>
      <c r="BK127" s="156">
        <f t="shared" si="9"/>
        <v>0</v>
      </c>
      <c r="BL127" s="16" t="s">
        <v>262</v>
      </c>
      <c r="BM127" s="155" t="s">
        <v>894</v>
      </c>
    </row>
    <row r="128" spans="1:65" s="2" customFormat="1" ht="14.45" customHeight="1">
      <c r="A128" s="31"/>
      <c r="B128" s="143"/>
      <c r="C128" s="144" t="s">
        <v>93</v>
      </c>
      <c r="D128" s="144" t="s">
        <v>176</v>
      </c>
      <c r="E128" s="145" t="s">
        <v>895</v>
      </c>
      <c r="F128" s="146" t="s">
        <v>896</v>
      </c>
      <c r="G128" s="147" t="s">
        <v>344</v>
      </c>
      <c r="H128" s="148">
        <v>3</v>
      </c>
      <c r="I128" s="149"/>
      <c r="J128" s="150">
        <f t="shared" si="0"/>
        <v>0</v>
      </c>
      <c r="K128" s="146" t="s">
        <v>180</v>
      </c>
      <c r="L128" s="32"/>
      <c r="M128" s="151" t="s">
        <v>1</v>
      </c>
      <c r="N128" s="152" t="s">
        <v>42</v>
      </c>
      <c r="O128" s="57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5" t="s">
        <v>262</v>
      </c>
      <c r="AT128" s="155" t="s">
        <v>176</v>
      </c>
      <c r="AU128" s="155" t="s">
        <v>85</v>
      </c>
      <c r="AY128" s="16" t="s">
        <v>174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6" t="s">
        <v>8</v>
      </c>
      <c r="BK128" s="156">
        <f t="shared" si="9"/>
        <v>0</v>
      </c>
      <c r="BL128" s="16" t="s">
        <v>262</v>
      </c>
      <c r="BM128" s="155" t="s">
        <v>897</v>
      </c>
    </row>
    <row r="129" spans="1:65" s="2" customFormat="1" ht="24.2" customHeight="1">
      <c r="A129" s="31"/>
      <c r="B129" s="143"/>
      <c r="C129" s="144" t="s">
        <v>96</v>
      </c>
      <c r="D129" s="144" t="s">
        <v>176</v>
      </c>
      <c r="E129" s="145" t="s">
        <v>898</v>
      </c>
      <c r="F129" s="146" t="s">
        <v>899</v>
      </c>
      <c r="G129" s="147" t="s">
        <v>272</v>
      </c>
      <c r="H129" s="148">
        <v>3.0000000000000001E-3</v>
      </c>
      <c r="I129" s="149"/>
      <c r="J129" s="150">
        <f t="shared" si="0"/>
        <v>0</v>
      </c>
      <c r="K129" s="146" t="s">
        <v>180</v>
      </c>
      <c r="L129" s="32"/>
      <c r="M129" s="151" t="s">
        <v>1</v>
      </c>
      <c r="N129" s="152" t="s">
        <v>42</v>
      </c>
      <c r="O129" s="57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5" t="s">
        <v>262</v>
      </c>
      <c r="AT129" s="155" t="s">
        <v>176</v>
      </c>
      <c r="AU129" s="155" t="s">
        <v>85</v>
      </c>
      <c r="AY129" s="16" t="s">
        <v>174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6" t="s">
        <v>8</v>
      </c>
      <c r="BK129" s="156">
        <f t="shared" si="9"/>
        <v>0</v>
      </c>
      <c r="BL129" s="16" t="s">
        <v>262</v>
      </c>
      <c r="BM129" s="155" t="s">
        <v>900</v>
      </c>
    </row>
    <row r="130" spans="1:65" s="12" customFormat="1" ht="22.9" customHeight="1">
      <c r="B130" s="130"/>
      <c r="D130" s="131" t="s">
        <v>76</v>
      </c>
      <c r="E130" s="141" t="s">
        <v>901</v>
      </c>
      <c r="F130" s="141" t="s">
        <v>902</v>
      </c>
      <c r="I130" s="133"/>
      <c r="J130" s="142">
        <f>BK130</f>
        <v>0</v>
      </c>
      <c r="L130" s="130"/>
      <c r="M130" s="135"/>
      <c r="N130" s="136"/>
      <c r="O130" s="136"/>
      <c r="P130" s="137">
        <f>SUM(P131:P139)</f>
        <v>0</v>
      </c>
      <c r="Q130" s="136"/>
      <c r="R130" s="137">
        <f>SUM(R131:R139)</f>
        <v>7.7901419999999999E-3</v>
      </c>
      <c r="S130" s="136"/>
      <c r="T130" s="138">
        <f>SUM(T131:T139)</f>
        <v>1.3999999999999998E-3</v>
      </c>
      <c r="AR130" s="131" t="s">
        <v>85</v>
      </c>
      <c r="AT130" s="139" t="s">
        <v>76</v>
      </c>
      <c r="AU130" s="139" t="s">
        <v>8</v>
      </c>
      <c r="AY130" s="131" t="s">
        <v>174</v>
      </c>
      <c r="BK130" s="140">
        <f>SUM(BK131:BK139)</f>
        <v>0</v>
      </c>
    </row>
    <row r="131" spans="1:65" s="2" customFormat="1" ht="14.45" customHeight="1">
      <c r="A131" s="31"/>
      <c r="B131" s="143"/>
      <c r="C131" s="144" t="s">
        <v>216</v>
      </c>
      <c r="D131" s="144" t="s">
        <v>176</v>
      </c>
      <c r="E131" s="145" t="s">
        <v>903</v>
      </c>
      <c r="F131" s="146" t="s">
        <v>904</v>
      </c>
      <c r="G131" s="147" t="s">
        <v>344</v>
      </c>
      <c r="H131" s="148">
        <v>5</v>
      </c>
      <c r="I131" s="149"/>
      <c r="J131" s="150">
        <f>ROUND(I131*H131,0)</f>
        <v>0</v>
      </c>
      <c r="K131" s="146" t="s">
        <v>180</v>
      </c>
      <c r="L131" s="32"/>
      <c r="M131" s="151" t="s">
        <v>1</v>
      </c>
      <c r="N131" s="152" t="s">
        <v>42</v>
      </c>
      <c r="O131" s="57"/>
      <c r="P131" s="153">
        <f>O131*H131</f>
        <v>0</v>
      </c>
      <c r="Q131" s="153">
        <v>0</v>
      </c>
      <c r="R131" s="153">
        <f>Q131*H131</f>
        <v>0</v>
      </c>
      <c r="S131" s="153">
        <v>2.7999999999999998E-4</v>
      </c>
      <c r="T131" s="154">
        <f>S131*H131</f>
        <v>1.3999999999999998E-3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5" t="s">
        <v>262</v>
      </c>
      <c r="AT131" s="155" t="s">
        <v>176</v>
      </c>
      <c r="AU131" s="155" t="s">
        <v>85</v>
      </c>
      <c r="AY131" s="16" t="s">
        <v>174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6" t="s">
        <v>8</v>
      </c>
      <c r="BK131" s="156">
        <f>ROUND(I131*H131,0)</f>
        <v>0</v>
      </c>
      <c r="BL131" s="16" t="s">
        <v>262</v>
      </c>
      <c r="BM131" s="155" t="s">
        <v>905</v>
      </c>
    </row>
    <row r="132" spans="1:65" s="2" customFormat="1" ht="24.2" customHeight="1">
      <c r="A132" s="31"/>
      <c r="B132" s="143"/>
      <c r="C132" s="144" t="s">
        <v>223</v>
      </c>
      <c r="D132" s="144" t="s">
        <v>176</v>
      </c>
      <c r="E132" s="145" t="s">
        <v>906</v>
      </c>
      <c r="F132" s="146" t="s">
        <v>907</v>
      </c>
      <c r="G132" s="147" t="s">
        <v>344</v>
      </c>
      <c r="H132" s="148">
        <v>6</v>
      </c>
      <c r="I132" s="149"/>
      <c r="J132" s="150">
        <f>ROUND(I132*H132,0)</f>
        <v>0</v>
      </c>
      <c r="K132" s="146" t="s">
        <v>180</v>
      </c>
      <c r="L132" s="32"/>
      <c r="M132" s="151" t="s">
        <v>1</v>
      </c>
      <c r="N132" s="152" t="s">
        <v>42</v>
      </c>
      <c r="O132" s="57"/>
      <c r="P132" s="153">
        <f>O132*H132</f>
        <v>0</v>
      </c>
      <c r="Q132" s="153">
        <v>9.76972E-4</v>
      </c>
      <c r="R132" s="153">
        <f>Q132*H132</f>
        <v>5.861832E-3</v>
      </c>
      <c r="S132" s="153">
        <v>0</v>
      </c>
      <c r="T132" s="154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5" t="s">
        <v>262</v>
      </c>
      <c r="AT132" s="155" t="s">
        <v>176</v>
      </c>
      <c r="AU132" s="155" t="s">
        <v>85</v>
      </c>
      <c r="AY132" s="16" t="s">
        <v>174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6" t="s">
        <v>8</v>
      </c>
      <c r="BK132" s="156">
        <f>ROUND(I132*H132,0)</f>
        <v>0</v>
      </c>
      <c r="BL132" s="16" t="s">
        <v>262</v>
      </c>
      <c r="BM132" s="155" t="s">
        <v>908</v>
      </c>
    </row>
    <row r="133" spans="1:65" s="13" customFormat="1">
      <c r="B133" s="157"/>
      <c r="D133" s="158" t="s">
        <v>182</v>
      </c>
      <c r="E133" s="159" t="s">
        <v>1</v>
      </c>
      <c r="F133" s="160" t="s">
        <v>909</v>
      </c>
      <c r="H133" s="161">
        <v>6</v>
      </c>
      <c r="I133" s="162"/>
      <c r="L133" s="157"/>
      <c r="M133" s="163"/>
      <c r="N133" s="164"/>
      <c r="O133" s="164"/>
      <c r="P133" s="164"/>
      <c r="Q133" s="164"/>
      <c r="R133" s="164"/>
      <c r="S133" s="164"/>
      <c r="T133" s="165"/>
      <c r="AT133" s="159" t="s">
        <v>182</v>
      </c>
      <c r="AU133" s="159" t="s">
        <v>85</v>
      </c>
      <c r="AV133" s="13" t="s">
        <v>85</v>
      </c>
      <c r="AW133" s="13" t="s">
        <v>33</v>
      </c>
      <c r="AX133" s="13" t="s">
        <v>8</v>
      </c>
      <c r="AY133" s="159" t="s">
        <v>174</v>
      </c>
    </row>
    <row r="134" spans="1:65" s="2" customFormat="1" ht="37.9" customHeight="1">
      <c r="A134" s="31"/>
      <c r="B134" s="143"/>
      <c r="C134" s="144" t="s">
        <v>221</v>
      </c>
      <c r="D134" s="144" t="s">
        <v>176</v>
      </c>
      <c r="E134" s="145" t="s">
        <v>910</v>
      </c>
      <c r="F134" s="146" t="s">
        <v>911</v>
      </c>
      <c r="G134" s="147" t="s">
        <v>344</v>
      </c>
      <c r="H134" s="148">
        <v>3</v>
      </c>
      <c r="I134" s="149"/>
      <c r="J134" s="150">
        <f t="shared" ref="J134:J139" si="10">ROUND(I134*H134,0)</f>
        <v>0</v>
      </c>
      <c r="K134" s="146" t="s">
        <v>180</v>
      </c>
      <c r="L134" s="32"/>
      <c r="M134" s="151" t="s">
        <v>1</v>
      </c>
      <c r="N134" s="152" t="s">
        <v>42</v>
      </c>
      <c r="O134" s="57"/>
      <c r="P134" s="153">
        <f t="shared" ref="P134:P139" si="11">O134*H134</f>
        <v>0</v>
      </c>
      <c r="Q134" s="153">
        <v>4.6619999999999997E-5</v>
      </c>
      <c r="R134" s="153">
        <f t="shared" ref="R134:R139" si="12">Q134*H134</f>
        <v>1.3986000000000001E-4</v>
      </c>
      <c r="S134" s="153">
        <v>0</v>
      </c>
      <c r="T134" s="154">
        <f t="shared" ref="T134:T139" si="13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5" t="s">
        <v>262</v>
      </c>
      <c r="AT134" s="155" t="s">
        <v>176</v>
      </c>
      <c r="AU134" s="155" t="s">
        <v>85</v>
      </c>
      <c r="AY134" s="16" t="s">
        <v>174</v>
      </c>
      <c r="BE134" s="156">
        <f t="shared" ref="BE134:BE139" si="14">IF(N134="základní",J134,0)</f>
        <v>0</v>
      </c>
      <c r="BF134" s="156">
        <f t="shared" ref="BF134:BF139" si="15">IF(N134="snížená",J134,0)</f>
        <v>0</v>
      </c>
      <c r="BG134" s="156">
        <f t="shared" ref="BG134:BG139" si="16">IF(N134="zákl. přenesená",J134,0)</f>
        <v>0</v>
      </c>
      <c r="BH134" s="156">
        <f t="shared" ref="BH134:BH139" si="17">IF(N134="sníž. přenesená",J134,0)</f>
        <v>0</v>
      </c>
      <c r="BI134" s="156">
        <f t="shared" ref="BI134:BI139" si="18">IF(N134="nulová",J134,0)</f>
        <v>0</v>
      </c>
      <c r="BJ134" s="16" t="s">
        <v>8</v>
      </c>
      <c r="BK134" s="156">
        <f t="shared" ref="BK134:BK139" si="19">ROUND(I134*H134,0)</f>
        <v>0</v>
      </c>
      <c r="BL134" s="16" t="s">
        <v>262</v>
      </c>
      <c r="BM134" s="155" t="s">
        <v>912</v>
      </c>
    </row>
    <row r="135" spans="1:65" s="2" customFormat="1" ht="37.9" customHeight="1">
      <c r="A135" s="31"/>
      <c r="B135" s="143"/>
      <c r="C135" s="144" t="s">
        <v>231</v>
      </c>
      <c r="D135" s="144" t="s">
        <v>176</v>
      </c>
      <c r="E135" s="145" t="s">
        <v>913</v>
      </c>
      <c r="F135" s="146" t="s">
        <v>914</v>
      </c>
      <c r="G135" s="147" t="s">
        <v>344</v>
      </c>
      <c r="H135" s="148">
        <v>3</v>
      </c>
      <c r="I135" s="149"/>
      <c r="J135" s="150">
        <f t="shared" si="10"/>
        <v>0</v>
      </c>
      <c r="K135" s="146" t="s">
        <v>180</v>
      </c>
      <c r="L135" s="32"/>
      <c r="M135" s="151" t="s">
        <v>1</v>
      </c>
      <c r="N135" s="152" t="s">
        <v>42</v>
      </c>
      <c r="O135" s="57"/>
      <c r="P135" s="153">
        <f t="shared" si="11"/>
        <v>0</v>
      </c>
      <c r="Q135" s="153">
        <v>1.9656E-4</v>
      </c>
      <c r="R135" s="153">
        <f t="shared" si="12"/>
        <v>5.8967999999999998E-4</v>
      </c>
      <c r="S135" s="153">
        <v>0</v>
      </c>
      <c r="T135" s="154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5" t="s">
        <v>262</v>
      </c>
      <c r="AT135" s="155" t="s">
        <v>176</v>
      </c>
      <c r="AU135" s="155" t="s">
        <v>85</v>
      </c>
      <c r="AY135" s="16" t="s">
        <v>174</v>
      </c>
      <c r="BE135" s="156">
        <f t="shared" si="14"/>
        <v>0</v>
      </c>
      <c r="BF135" s="156">
        <f t="shared" si="15"/>
        <v>0</v>
      </c>
      <c r="BG135" s="156">
        <f t="shared" si="16"/>
        <v>0</v>
      </c>
      <c r="BH135" s="156">
        <f t="shared" si="17"/>
        <v>0</v>
      </c>
      <c r="BI135" s="156">
        <f t="shared" si="18"/>
        <v>0</v>
      </c>
      <c r="BJ135" s="16" t="s">
        <v>8</v>
      </c>
      <c r="BK135" s="156">
        <f t="shared" si="19"/>
        <v>0</v>
      </c>
      <c r="BL135" s="16" t="s">
        <v>262</v>
      </c>
      <c r="BM135" s="155" t="s">
        <v>915</v>
      </c>
    </row>
    <row r="136" spans="1:65" s="2" customFormat="1" ht="14.45" customHeight="1">
      <c r="A136" s="31"/>
      <c r="B136" s="143"/>
      <c r="C136" s="144" t="s">
        <v>237</v>
      </c>
      <c r="D136" s="144" t="s">
        <v>176</v>
      </c>
      <c r="E136" s="145" t="s">
        <v>916</v>
      </c>
      <c r="F136" s="146" t="s">
        <v>917</v>
      </c>
      <c r="G136" s="147" t="s">
        <v>472</v>
      </c>
      <c r="H136" s="148">
        <v>7</v>
      </c>
      <c r="I136" s="149"/>
      <c r="J136" s="150">
        <f t="shared" si="10"/>
        <v>0</v>
      </c>
      <c r="K136" s="146" t="s">
        <v>180</v>
      </c>
      <c r="L136" s="32"/>
      <c r="M136" s="151" t="s">
        <v>1</v>
      </c>
      <c r="N136" s="152" t="s">
        <v>42</v>
      </c>
      <c r="O136" s="57"/>
      <c r="P136" s="153">
        <f t="shared" si="11"/>
        <v>0</v>
      </c>
      <c r="Q136" s="153">
        <v>0</v>
      </c>
      <c r="R136" s="153">
        <f t="shared" si="12"/>
        <v>0</v>
      </c>
      <c r="S136" s="153">
        <v>0</v>
      </c>
      <c r="T136" s="154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5" t="s">
        <v>262</v>
      </c>
      <c r="AT136" s="155" t="s">
        <v>176</v>
      </c>
      <c r="AU136" s="155" t="s">
        <v>85</v>
      </c>
      <c r="AY136" s="16" t="s">
        <v>174</v>
      </c>
      <c r="BE136" s="156">
        <f t="shared" si="14"/>
        <v>0</v>
      </c>
      <c r="BF136" s="156">
        <f t="shared" si="15"/>
        <v>0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6" t="s">
        <v>8</v>
      </c>
      <c r="BK136" s="156">
        <f t="shared" si="19"/>
        <v>0</v>
      </c>
      <c r="BL136" s="16" t="s">
        <v>262</v>
      </c>
      <c r="BM136" s="155" t="s">
        <v>918</v>
      </c>
    </row>
    <row r="137" spans="1:65" s="2" customFormat="1" ht="24.2" customHeight="1">
      <c r="A137" s="31"/>
      <c r="B137" s="143"/>
      <c r="C137" s="144" t="s">
        <v>241</v>
      </c>
      <c r="D137" s="144" t="s">
        <v>176</v>
      </c>
      <c r="E137" s="145" t="s">
        <v>919</v>
      </c>
      <c r="F137" s="146" t="s">
        <v>920</v>
      </c>
      <c r="G137" s="147" t="s">
        <v>344</v>
      </c>
      <c r="H137" s="148">
        <v>6</v>
      </c>
      <c r="I137" s="149"/>
      <c r="J137" s="150">
        <f t="shared" si="10"/>
        <v>0</v>
      </c>
      <c r="K137" s="146" t="s">
        <v>180</v>
      </c>
      <c r="L137" s="32"/>
      <c r="M137" s="151" t="s">
        <v>1</v>
      </c>
      <c r="N137" s="152" t="s">
        <v>42</v>
      </c>
      <c r="O137" s="57"/>
      <c r="P137" s="153">
        <f t="shared" si="11"/>
        <v>0</v>
      </c>
      <c r="Q137" s="153">
        <v>1.8979500000000001E-4</v>
      </c>
      <c r="R137" s="153">
        <f t="shared" si="12"/>
        <v>1.1387700000000001E-3</v>
      </c>
      <c r="S137" s="153">
        <v>0</v>
      </c>
      <c r="T137" s="154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5" t="s">
        <v>262</v>
      </c>
      <c r="AT137" s="155" t="s">
        <v>176</v>
      </c>
      <c r="AU137" s="155" t="s">
        <v>85</v>
      </c>
      <c r="AY137" s="16" t="s">
        <v>174</v>
      </c>
      <c r="BE137" s="156">
        <f t="shared" si="14"/>
        <v>0</v>
      </c>
      <c r="BF137" s="156">
        <f t="shared" si="15"/>
        <v>0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6" t="s">
        <v>8</v>
      </c>
      <c r="BK137" s="156">
        <f t="shared" si="19"/>
        <v>0</v>
      </c>
      <c r="BL137" s="16" t="s">
        <v>262</v>
      </c>
      <c r="BM137" s="155" t="s">
        <v>921</v>
      </c>
    </row>
    <row r="138" spans="1:65" s="2" customFormat="1" ht="14.45" customHeight="1">
      <c r="A138" s="31"/>
      <c r="B138" s="143"/>
      <c r="C138" s="144" t="s">
        <v>250</v>
      </c>
      <c r="D138" s="144" t="s">
        <v>176</v>
      </c>
      <c r="E138" s="145" t="s">
        <v>922</v>
      </c>
      <c r="F138" s="146" t="s">
        <v>923</v>
      </c>
      <c r="G138" s="147" t="s">
        <v>344</v>
      </c>
      <c r="H138" s="148">
        <v>6</v>
      </c>
      <c r="I138" s="149"/>
      <c r="J138" s="150">
        <f t="shared" si="10"/>
        <v>0</v>
      </c>
      <c r="K138" s="146" t="s">
        <v>180</v>
      </c>
      <c r="L138" s="32"/>
      <c r="M138" s="151" t="s">
        <v>1</v>
      </c>
      <c r="N138" s="152" t="s">
        <v>42</v>
      </c>
      <c r="O138" s="57"/>
      <c r="P138" s="153">
        <f t="shared" si="11"/>
        <v>0</v>
      </c>
      <c r="Q138" s="153">
        <v>1.0000000000000001E-5</v>
      </c>
      <c r="R138" s="153">
        <f t="shared" si="12"/>
        <v>6.0000000000000008E-5</v>
      </c>
      <c r="S138" s="153">
        <v>0</v>
      </c>
      <c r="T138" s="154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5" t="s">
        <v>262</v>
      </c>
      <c r="AT138" s="155" t="s">
        <v>176</v>
      </c>
      <c r="AU138" s="155" t="s">
        <v>85</v>
      </c>
      <c r="AY138" s="16" t="s">
        <v>174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6" t="s">
        <v>8</v>
      </c>
      <c r="BK138" s="156">
        <f t="shared" si="19"/>
        <v>0</v>
      </c>
      <c r="BL138" s="16" t="s">
        <v>262</v>
      </c>
      <c r="BM138" s="155" t="s">
        <v>924</v>
      </c>
    </row>
    <row r="139" spans="1:65" s="2" customFormat="1" ht="24.2" customHeight="1">
      <c r="A139" s="31"/>
      <c r="B139" s="143"/>
      <c r="C139" s="144" t="s">
        <v>255</v>
      </c>
      <c r="D139" s="144" t="s">
        <v>176</v>
      </c>
      <c r="E139" s="145" t="s">
        <v>925</v>
      </c>
      <c r="F139" s="146" t="s">
        <v>926</v>
      </c>
      <c r="G139" s="147" t="s">
        <v>272</v>
      </c>
      <c r="H139" s="148">
        <v>8.0000000000000002E-3</v>
      </c>
      <c r="I139" s="149"/>
      <c r="J139" s="150">
        <f t="shared" si="10"/>
        <v>0</v>
      </c>
      <c r="K139" s="146" t="s">
        <v>180</v>
      </c>
      <c r="L139" s="32"/>
      <c r="M139" s="151" t="s">
        <v>1</v>
      </c>
      <c r="N139" s="152" t="s">
        <v>42</v>
      </c>
      <c r="O139" s="57"/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5" t="s">
        <v>262</v>
      </c>
      <c r="AT139" s="155" t="s">
        <v>176</v>
      </c>
      <c r="AU139" s="155" t="s">
        <v>85</v>
      </c>
      <c r="AY139" s="16" t="s">
        <v>174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6" t="s">
        <v>8</v>
      </c>
      <c r="BK139" s="156">
        <f t="shared" si="19"/>
        <v>0</v>
      </c>
      <c r="BL139" s="16" t="s">
        <v>262</v>
      </c>
      <c r="BM139" s="155" t="s">
        <v>927</v>
      </c>
    </row>
    <row r="140" spans="1:65" s="12" customFormat="1" ht="22.9" customHeight="1">
      <c r="B140" s="130"/>
      <c r="D140" s="131" t="s">
        <v>76</v>
      </c>
      <c r="E140" s="141" t="s">
        <v>928</v>
      </c>
      <c r="F140" s="141" t="s">
        <v>929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SUM(P141:P162)</f>
        <v>0</v>
      </c>
      <c r="Q140" s="136"/>
      <c r="R140" s="137">
        <f>SUM(R141:R162)</f>
        <v>5.7491265399999998E-2</v>
      </c>
      <c r="S140" s="136"/>
      <c r="T140" s="138">
        <f>SUM(T141:T162)</f>
        <v>0.10385</v>
      </c>
      <c r="AR140" s="131" t="s">
        <v>85</v>
      </c>
      <c r="AT140" s="139" t="s">
        <v>76</v>
      </c>
      <c r="AU140" s="139" t="s">
        <v>8</v>
      </c>
      <c r="AY140" s="131" t="s">
        <v>174</v>
      </c>
      <c r="BK140" s="140">
        <f>SUM(BK141:BK162)</f>
        <v>0</v>
      </c>
    </row>
    <row r="141" spans="1:65" s="2" customFormat="1" ht="14.45" customHeight="1">
      <c r="A141" s="31"/>
      <c r="B141" s="143"/>
      <c r="C141" s="144" t="s">
        <v>9</v>
      </c>
      <c r="D141" s="144" t="s">
        <v>176</v>
      </c>
      <c r="E141" s="145" t="s">
        <v>930</v>
      </c>
      <c r="F141" s="146" t="s">
        <v>931</v>
      </c>
      <c r="G141" s="147" t="s">
        <v>932</v>
      </c>
      <c r="H141" s="148">
        <v>1</v>
      </c>
      <c r="I141" s="149"/>
      <c r="J141" s="150">
        <f t="shared" ref="J141:J162" si="20">ROUND(I141*H141,0)</f>
        <v>0</v>
      </c>
      <c r="K141" s="146" t="s">
        <v>180</v>
      </c>
      <c r="L141" s="32"/>
      <c r="M141" s="151" t="s">
        <v>1</v>
      </c>
      <c r="N141" s="152" t="s">
        <v>42</v>
      </c>
      <c r="O141" s="57"/>
      <c r="P141" s="153">
        <f t="shared" ref="P141:P162" si="21">O141*H141</f>
        <v>0</v>
      </c>
      <c r="Q141" s="153">
        <v>0</v>
      </c>
      <c r="R141" s="153">
        <f t="shared" ref="R141:R162" si="22">Q141*H141</f>
        <v>0</v>
      </c>
      <c r="S141" s="153">
        <v>3.4200000000000001E-2</v>
      </c>
      <c r="T141" s="154">
        <f t="shared" ref="T141:T162" si="23">S141*H141</f>
        <v>3.4200000000000001E-2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5" t="s">
        <v>262</v>
      </c>
      <c r="AT141" s="155" t="s">
        <v>176</v>
      </c>
      <c r="AU141" s="155" t="s">
        <v>85</v>
      </c>
      <c r="AY141" s="16" t="s">
        <v>174</v>
      </c>
      <c r="BE141" s="156">
        <f t="shared" ref="BE141:BE162" si="24">IF(N141="základní",J141,0)</f>
        <v>0</v>
      </c>
      <c r="BF141" s="156">
        <f t="shared" ref="BF141:BF162" si="25">IF(N141="snížená",J141,0)</f>
        <v>0</v>
      </c>
      <c r="BG141" s="156">
        <f t="shared" ref="BG141:BG162" si="26">IF(N141="zákl. přenesená",J141,0)</f>
        <v>0</v>
      </c>
      <c r="BH141" s="156">
        <f t="shared" ref="BH141:BH162" si="27">IF(N141="sníž. přenesená",J141,0)</f>
        <v>0</v>
      </c>
      <c r="BI141" s="156">
        <f t="shared" ref="BI141:BI162" si="28">IF(N141="nulová",J141,0)</f>
        <v>0</v>
      </c>
      <c r="BJ141" s="16" t="s">
        <v>8</v>
      </c>
      <c r="BK141" s="156">
        <f t="shared" ref="BK141:BK162" si="29">ROUND(I141*H141,0)</f>
        <v>0</v>
      </c>
      <c r="BL141" s="16" t="s">
        <v>262</v>
      </c>
      <c r="BM141" s="155" t="s">
        <v>933</v>
      </c>
    </row>
    <row r="142" spans="1:65" s="2" customFormat="1" ht="14.45" customHeight="1">
      <c r="A142" s="31"/>
      <c r="B142" s="143"/>
      <c r="C142" s="144" t="s">
        <v>262</v>
      </c>
      <c r="D142" s="144" t="s">
        <v>176</v>
      </c>
      <c r="E142" s="145" t="s">
        <v>934</v>
      </c>
      <c r="F142" s="146" t="s">
        <v>935</v>
      </c>
      <c r="G142" s="147" t="s">
        <v>472</v>
      </c>
      <c r="H142" s="148">
        <v>1</v>
      </c>
      <c r="I142" s="149"/>
      <c r="J142" s="150">
        <f t="shared" si="20"/>
        <v>0</v>
      </c>
      <c r="K142" s="146" t="s">
        <v>180</v>
      </c>
      <c r="L142" s="32"/>
      <c r="M142" s="151" t="s">
        <v>1</v>
      </c>
      <c r="N142" s="152" t="s">
        <v>42</v>
      </c>
      <c r="O142" s="57"/>
      <c r="P142" s="153">
        <f t="shared" si="21"/>
        <v>0</v>
      </c>
      <c r="Q142" s="153">
        <v>2.4688363E-3</v>
      </c>
      <c r="R142" s="153">
        <f t="shared" si="22"/>
        <v>2.4688363E-3</v>
      </c>
      <c r="S142" s="153">
        <v>0</v>
      </c>
      <c r="T142" s="154">
        <f t="shared" si="2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5" t="s">
        <v>262</v>
      </c>
      <c r="AT142" s="155" t="s">
        <v>176</v>
      </c>
      <c r="AU142" s="155" t="s">
        <v>85</v>
      </c>
      <c r="AY142" s="16" t="s">
        <v>174</v>
      </c>
      <c r="BE142" s="156">
        <f t="shared" si="24"/>
        <v>0</v>
      </c>
      <c r="BF142" s="156">
        <f t="shared" si="25"/>
        <v>0</v>
      </c>
      <c r="BG142" s="156">
        <f t="shared" si="26"/>
        <v>0</v>
      </c>
      <c r="BH142" s="156">
        <f t="shared" si="27"/>
        <v>0</v>
      </c>
      <c r="BI142" s="156">
        <f t="shared" si="28"/>
        <v>0</v>
      </c>
      <c r="BJ142" s="16" t="s">
        <v>8</v>
      </c>
      <c r="BK142" s="156">
        <f t="shared" si="29"/>
        <v>0</v>
      </c>
      <c r="BL142" s="16" t="s">
        <v>262</v>
      </c>
      <c r="BM142" s="155" t="s">
        <v>936</v>
      </c>
    </row>
    <row r="143" spans="1:65" s="2" customFormat="1" ht="24.2" customHeight="1">
      <c r="A143" s="31"/>
      <c r="B143" s="143"/>
      <c r="C143" s="174" t="s">
        <v>269</v>
      </c>
      <c r="D143" s="174" t="s">
        <v>329</v>
      </c>
      <c r="E143" s="175" t="s">
        <v>937</v>
      </c>
      <c r="F143" s="176" t="s">
        <v>938</v>
      </c>
      <c r="G143" s="177" t="s">
        <v>472</v>
      </c>
      <c r="H143" s="178">
        <v>1</v>
      </c>
      <c r="I143" s="179"/>
      <c r="J143" s="180">
        <f t="shared" si="20"/>
        <v>0</v>
      </c>
      <c r="K143" s="176" t="s">
        <v>180</v>
      </c>
      <c r="L143" s="181"/>
      <c r="M143" s="182" t="s">
        <v>1</v>
      </c>
      <c r="N143" s="183" t="s">
        <v>42</v>
      </c>
      <c r="O143" s="57"/>
      <c r="P143" s="153">
        <f t="shared" si="21"/>
        <v>0</v>
      </c>
      <c r="Q143" s="153">
        <v>1.4999999999999999E-2</v>
      </c>
      <c r="R143" s="153">
        <f t="shared" si="22"/>
        <v>1.4999999999999999E-2</v>
      </c>
      <c r="S143" s="153">
        <v>0</v>
      </c>
      <c r="T143" s="154">
        <f t="shared" si="2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5" t="s">
        <v>332</v>
      </c>
      <c r="AT143" s="155" t="s">
        <v>329</v>
      </c>
      <c r="AU143" s="155" t="s">
        <v>85</v>
      </c>
      <c r="AY143" s="16" t="s">
        <v>174</v>
      </c>
      <c r="BE143" s="156">
        <f t="shared" si="24"/>
        <v>0</v>
      </c>
      <c r="BF143" s="156">
        <f t="shared" si="25"/>
        <v>0</v>
      </c>
      <c r="BG143" s="156">
        <f t="shared" si="26"/>
        <v>0</v>
      </c>
      <c r="BH143" s="156">
        <f t="shared" si="27"/>
        <v>0</v>
      </c>
      <c r="BI143" s="156">
        <f t="shared" si="28"/>
        <v>0</v>
      </c>
      <c r="BJ143" s="16" t="s">
        <v>8</v>
      </c>
      <c r="BK143" s="156">
        <f t="shared" si="29"/>
        <v>0</v>
      </c>
      <c r="BL143" s="16" t="s">
        <v>262</v>
      </c>
      <c r="BM143" s="155" t="s">
        <v>939</v>
      </c>
    </row>
    <row r="144" spans="1:65" s="2" customFormat="1" ht="14.45" customHeight="1">
      <c r="A144" s="31"/>
      <c r="B144" s="143"/>
      <c r="C144" s="144" t="s">
        <v>274</v>
      </c>
      <c r="D144" s="144" t="s">
        <v>176</v>
      </c>
      <c r="E144" s="145" t="s">
        <v>940</v>
      </c>
      <c r="F144" s="146" t="s">
        <v>941</v>
      </c>
      <c r="G144" s="147" t="s">
        <v>932</v>
      </c>
      <c r="H144" s="148">
        <v>1</v>
      </c>
      <c r="I144" s="149"/>
      <c r="J144" s="150">
        <f t="shared" si="20"/>
        <v>0</v>
      </c>
      <c r="K144" s="146" t="s">
        <v>180</v>
      </c>
      <c r="L144" s="32"/>
      <c r="M144" s="151" t="s">
        <v>1</v>
      </c>
      <c r="N144" s="152" t="s">
        <v>42</v>
      </c>
      <c r="O144" s="57"/>
      <c r="P144" s="153">
        <f t="shared" si="21"/>
        <v>0</v>
      </c>
      <c r="Q144" s="153">
        <v>0</v>
      </c>
      <c r="R144" s="153">
        <f t="shared" si="22"/>
        <v>0</v>
      </c>
      <c r="S144" s="153">
        <v>1.9460000000000002E-2</v>
      </c>
      <c r="T144" s="154">
        <f t="shared" si="23"/>
        <v>1.9460000000000002E-2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5" t="s">
        <v>262</v>
      </c>
      <c r="AT144" s="155" t="s">
        <v>176</v>
      </c>
      <c r="AU144" s="155" t="s">
        <v>85</v>
      </c>
      <c r="AY144" s="16" t="s">
        <v>174</v>
      </c>
      <c r="BE144" s="156">
        <f t="shared" si="24"/>
        <v>0</v>
      </c>
      <c r="BF144" s="156">
        <f t="shared" si="25"/>
        <v>0</v>
      </c>
      <c r="BG144" s="156">
        <f t="shared" si="26"/>
        <v>0</v>
      </c>
      <c r="BH144" s="156">
        <f t="shared" si="27"/>
        <v>0</v>
      </c>
      <c r="BI144" s="156">
        <f t="shared" si="28"/>
        <v>0</v>
      </c>
      <c r="BJ144" s="16" t="s">
        <v>8</v>
      </c>
      <c r="BK144" s="156">
        <f t="shared" si="29"/>
        <v>0</v>
      </c>
      <c r="BL144" s="16" t="s">
        <v>262</v>
      </c>
      <c r="BM144" s="155" t="s">
        <v>942</v>
      </c>
    </row>
    <row r="145" spans="1:65" s="2" customFormat="1" ht="14.45" customHeight="1">
      <c r="A145" s="31"/>
      <c r="B145" s="143"/>
      <c r="C145" s="144" t="s">
        <v>278</v>
      </c>
      <c r="D145" s="144" t="s">
        <v>176</v>
      </c>
      <c r="E145" s="145" t="s">
        <v>943</v>
      </c>
      <c r="F145" s="146" t="s">
        <v>944</v>
      </c>
      <c r="G145" s="147" t="s">
        <v>932</v>
      </c>
      <c r="H145" s="148">
        <v>1</v>
      </c>
      <c r="I145" s="149"/>
      <c r="J145" s="150">
        <f t="shared" si="20"/>
        <v>0</v>
      </c>
      <c r="K145" s="146" t="s">
        <v>180</v>
      </c>
      <c r="L145" s="32"/>
      <c r="M145" s="151" t="s">
        <v>1</v>
      </c>
      <c r="N145" s="152" t="s">
        <v>42</v>
      </c>
      <c r="O145" s="57"/>
      <c r="P145" s="153">
        <f t="shared" si="21"/>
        <v>0</v>
      </c>
      <c r="Q145" s="153">
        <v>1.7285897E-3</v>
      </c>
      <c r="R145" s="153">
        <f t="shared" si="22"/>
        <v>1.7285897E-3</v>
      </c>
      <c r="S145" s="153">
        <v>0</v>
      </c>
      <c r="T145" s="154">
        <f t="shared" si="2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5" t="s">
        <v>262</v>
      </c>
      <c r="AT145" s="155" t="s">
        <v>176</v>
      </c>
      <c r="AU145" s="155" t="s">
        <v>85</v>
      </c>
      <c r="AY145" s="16" t="s">
        <v>174</v>
      </c>
      <c r="BE145" s="156">
        <f t="shared" si="24"/>
        <v>0</v>
      </c>
      <c r="BF145" s="156">
        <f t="shared" si="25"/>
        <v>0</v>
      </c>
      <c r="BG145" s="156">
        <f t="shared" si="26"/>
        <v>0</v>
      </c>
      <c r="BH145" s="156">
        <f t="shared" si="27"/>
        <v>0</v>
      </c>
      <c r="BI145" s="156">
        <f t="shared" si="28"/>
        <v>0</v>
      </c>
      <c r="BJ145" s="16" t="s">
        <v>8</v>
      </c>
      <c r="BK145" s="156">
        <f t="shared" si="29"/>
        <v>0</v>
      </c>
      <c r="BL145" s="16" t="s">
        <v>262</v>
      </c>
      <c r="BM145" s="155" t="s">
        <v>945</v>
      </c>
    </row>
    <row r="146" spans="1:65" s="2" customFormat="1" ht="14.45" customHeight="1">
      <c r="A146" s="31"/>
      <c r="B146" s="143"/>
      <c r="C146" s="174" t="s">
        <v>283</v>
      </c>
      <c r="D146" s="174" t="s">
        <v>329</v>
      </c>
      <c r="E146" s="175" t="s">
        <v>946</v>
      </c>
      <c r="F146" s="176" t="s">
        <v>947</v>
      </c>
      <c r="G146" s="177" t="s">
        <v>472</v>
      </c>
      <c r="H146" s="178">
        <v>1</v>
      </c>
      <c r="I146" s="179"/>
      <c r="J146" s="180">
        <f t="shared" si="20"/>
        <v>0</v>
      </c>
      <c r="K146" s="176" t="s">
        <v>180</v>
      </c>
      <c r="L146" s="181"/>
      <c r="M146" s="182" t="s">
        <v>1</v>
      </c>
      <c r="N146" s="183" t="s">
        <v>42</v>
      </c>
      <c r="O146" s="57"/>
      <c r="P146" s="153">
        <f t="shared" si="21"/>
        <v>0</v>
      </c>
      <c r="Q146" s="153">
        <v>1.2E-2</v>
      </c>
      <c r="R146" s="153">
        <f t="shared" si="22"/>
        <v>1.2E-2</v>
      </c>
      <c r="S146" s="153">
        <v>0</v>
      </c>
      <c r="T146" s="154">
        <f t="shared" si="2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5" t="s">
        <v>332</v>
      </c>
      <c r="AT146" s="155" t="s">
        <v>329</v>
      </c>
      <c r="AU146" s="155" t="s">
        <v>85</v>
      </c>
      <c r="AY146" s="16" t="s">
        <v>174</v>
      </c>
      <c r="BE146" s="156">
        <f t="shared" si="24"/>
        <v>0</v>
      </c>
      <c r="BF146" s="156">
        <f t="shared" si="25"/>
        <v>0</v>
      </c>
      <c r="BG146" s="156">
        <f t="shared" si="26"/>
        <v>0</v>
      </c>
      <c r="BH146" s="156">
        <f t="shared" si="27"/>
        <v>0</v>
      </c>
      <c r="BI146" s="156">
        <f t="shared" si="28"/>
        <v>0</v>
      </c>
      <c r="BJ146" s="16" t="s">
        <v>8</v>
      </c>
      <c r="BK146" s="156">
        <f t="shared" si="29"/>
        <v>0</v>
      </c>
      <c r="BL146" s="16" t="s">
        <v>262</v>
      </c>
      <c r="BM146" s="155" t="s">
        <v>948</v>
      </c>
    </row>
    <row r="147" spans="1:65" s="2" customFormat="1" ht="14.45" customHeight="1">
      <c r="A147" s="31"/>
      <c r="B147" s="143"/>
      <c r="C147" s="144" t="s">
        <v>7</v>
      </c>
      <c r="D147" s="144" t="s">
        <v>176</v>
      </c>
      <c r="E147" s="145" t="s">
        <v>949</v>
      </c>
      <c r="F147" s="146" t="s">
        <v>950</v>
      </c>
      <c r="G147" s="147" t="s">
        <v>932</v>
      </c>
      <c r="H147" s="148">
        <v>1</v>
      </c>
      <c r="I147" s="149"/>
      <c r="J147" s="150">
        <f t="shared" si="20"/>
        <v>0</v>
      </c>
      <c r="K147" s="146" t="s">
        <v>180</v>
      </c>
      <c r="L147" s="32"/>
      <c r="M147" s="151" t="s">
        <v>1</v>
      </c>
      <c r="N147" s="152" t="s">
        <v>42</v>
      </c>
      <c r="O147" s="57"/>
      <c r="P147" s="153">
        <f t="shared" si="21"/>
        <v>0</v>
      </c>
      <c r="Q147" s="153">
        <v>0</v>
      </c>
      <c r="R147" s="153">
        <f t="shared" si="22"/>
        <v>0</v>
      </c>
      <c r="S147" s="153">
        <v>3.2899999999999999E-2</v>
      </c>
      <c r="T147" s="154">
        <f t="shared" si="23"/>
        <v>3.2899999999999999E-2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5" t="s">
        <v>262</v>
      </c>
      <c r="AT147" s="155" t="s">
        <v>176</v>
      </c>
      <c r="AU147" s="155" t="s">
        <v>85</v>
      </c>
      <c r="AY147" s="16" t="s">
        <v>174</v>
      </c>
      <c r="BE147" s="156">
        <f t="shared" si="24"/>
        <v>0</v>
      </c>
      <c r="BF147" s="156">
        <f t="shared" si="25"/>
        <v>0</v>
      </c>
      <c r="BG147" s="156">
        <f t="shared" si="26"/>
        <v>0</v>
      </c>
      <c r="BH147" s="156">
        <f t="shared" si="27"/>
        <v>0</v>
      </c>
      <c r="BI147" s="156">
        <f t="shared" si="28"/>
        <v>0</v>
      </c>
      <c r="BJ147" s="16" t="s">
        <v>8</v>
      </c>
      <c r="BK147" s="156">
        <f t="shared" si="29"/>
        <v>0</v>
      </c>
      <c r="BL147" s="16" t="s">
        <v>262</v>
      </c>
      <c r="BM147" s="155" t="s">
        <v>951</v>
      </c>
    </row>
    <row r="148" spans="1:65" s="2" customFormat="1" ht="24.2" customHeight="1">
      <c r="A148" s="31"/>
      <c r="B148" s="143"/>
      <c r="C148" s="144" t="s">
        <v>290</v>
      </c>
      <c r="D148" s="144" t="s">
        <v>176</v>
      </c>
      <c r="E148" s="145" t="s">
        <v>952</v>
      </c>
      <c r="F148" s="146" t="s">
        <v>953</v>
      </c>
      <c r="G148" s="147" t="s">
        <v>932</v>
      </c>
      <c r="H148" s="148">
        <v>1</v>
      </c>
      <c r="I148" s="149"/>
      <c r="J148" s="150">
        <f t="shared" si="20"/>
        <v>0</v>
      </c>
      <c r="K148" s="146" t="s">
        <v>180</v>
      </c>
      <c r="L148" s="32"/>
      <c r="M148" s="151" t="s">
        <v>1</v>
      </c>
      <c r="N148" s="152" t="s">
        <v>42</v>
      </c>
      <c r="O148" s="57"/>
      <c r="P148" s="153">
        <f t="shared" si="21"/>
        <v>0</v>
      </c>
      <c r="Q148" s="153">
        <v>0</v>
      </c>
      <c r="R148" s="153">
        <f t="shared" si="22"/>
        <v>0</v>
      </c>
      <c r="S148" s="153">
        <v>9.1999999999999998E-3</v>
      </c>
      <c r="T148" s="154">
        <f t="shared" si="23"/>
        <v>9.1999999999999998E-3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5" t="s">
        <v>262</v>
      </c>
      <c r="AT148" s="155" t="s">
        <v>176</v>
      </c>
      <c r="AU148" s="155" t="s">
        <v>85</v>
      </c>
      <c r="AY148" s="16" t="s">
        <v>174</v>
      </c>
      <c r="BE148" s="156">
        <f t="shared" si="24"/>
        <v>0</v>
      </c>
      <c r="BF148" s="156">
        <f t="shared" si="25"/>
        <v>0</v>
      </c>
      <c r="BG148" s="156">
        <f t="shared" si="26"/>
        <v>0</v>
      </c>
      <c r="BH148" s="156">
        <f t="shared" si="27"/>
        <v>0</v>
      </c>
      <c r="BI148" s="156">
        <f t="shared" si="28"/>
        <v>0</v>
      </c>
      <c r="BJ148" s="16" t="s">
        <v>8</v>
      </c>
      <c r="BK148" s="156">
        <f t="shared" si="29"/>
        <v>0</v>
      </c>
      <c r="BL148" s="16" t="s">
        <v>262</v>
      </c>
      <c r="BM148" s="155" t="s">
        <v>954</v>
      </c>
    </row>
    <row r="149" spans="1:65" s="2" customFormat="1" ht="14.45" customHeight="1">
      <c r="A149" s="31"/>
      <c r="B149" s="143"/>
      <c r="C149" s="144" t="s">
        <v>296</v>
      </c>
      <c r="D149" s="144" t="s">
        <v>176</v>
      </c>
      <c r="E149" s="145" t="s">
        <v>955</v>
      </c>
      <c r="F149" s="146" t="s">
        <v>956</v>
      </c>
      <c r="G149" s="147" t="s">
        <v>932</v>
      </c>
      <c r="H149" s="148">
        <v>1</v>
      </c>
      <c r="I149" s="149"/>
      <c r="J149" s="150">
        <f t="shared" si="20"/>
        <v>0</v>
      </c>
      <c r="K149" s="146" t="s">
        <v>180</v>
      </c>
      <c r="L149" s="32"/>
      <c r="M149" s="151" t="s">
        <v>1</v>
      </c>
      <c r="N149" s="152" t="s">
        <v>42</v>
      </c>
      <c r="O149" s="57"/>
      <c r="P149" s="153">
        <f t="shared" si="21"/>
        <v>0</v>
      </c>
      <c r="Q149" s="153">
        <v>4.347121E-4</v>
      </c>
      <c r="R149" s="153">
        <f t="shared" si="22"/>
        <v>4.347121E-4</v>
      </c>
      <c r="S149" s="153">
        <v>0</v>
      </c>
      <c r="T149" s="154">
        <f t="shared" si="2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5" t="s">
        <v>262</v>
      </c>
      <c r="AT149" s="155" t="s">
        <v>176</v>
      </c>
      <c r="AU149" s="155" t="s">
        <v>85</v>
      </c>
      <c r="AY149" s="16" t="s">
        <v>174</v>
      </c>
      <c r="BE149" s="156">
        <f t="shared" si="24"/>
        <v>0</v>
      </c>
      <c r="BF149" s="156">
        <f t="shared" si="25"/>
        <v>0</v>
      </c>
      <c r="BG149" s="156">
        <f t="shared" si="26"/>
        <v>0</v>
      </c>
      <c r="BH149" s="156">
        <f t="shared" si="27"/>
        <v>0</v>
      </c>
      <c r="BI149" s="156">
        <f t="shared" si="28"/>
        <v>0</v>
      </c>
      <c r="BJ149" s="16" t="s">
        <v>8</v>
      </c>
      <c r="BK149" s="156">
        <f t="shared" si="29"/>
        <v>0</v>
      </c>
      <c r="BL149" s="16" t="s">
        <v>262</v>
      </c>
      <c r="BM149" s="155" t="s">
        <v>957</v>
      </c>
    </row>
    <row r="150" spans="1:65" s="2" customFormat="1" ht="14.45" customHeight="1">
      <c r="A150" s="31"/>
      <c r="B150" s="143"/>
      <c r="C150" s="174" t="s">
        <v>304</v>
      </c>
      <c r="D150" s="174" t="s">
        <v>329</v>
      </c>
      <c r="E150" s="175" t="s">
        <v>958</v>
      </c>
      <c r="F150" s="176" t="s">
        <v>959</v>
      </c>
      <c r="G150" s="177" t="s">
        <v>472</v>
      </c>
      <c r="H150" s="178">
        <v>1</v>
      </c>
      <c r="I150" s="179"/>
      <c r="J150" s="180">
        <f t="shared" si="20"/>
        <v>0</v>
      </c>
      <c r="K150" s="176" t="s">
        <v>180</v>
      </c>
      <c r="L150" s="181"/>
      <c r="M150" s="182" t="s">
        <v>1</v>
      </c>
      <c r="N150" s="183" t="s">
        <v>42</v>
      </c>
      <c r="O150" s="57"/>
      <c r="P150" s="153">
        <f t="shared" si="21"/>
        <v>0</v>
      </c>
      <c r="Q150" s="153">
        <v>5.4999999999999997E-3</v>
      </c>
      <c r="R150" s="153">
        <f t="shared" si="22"/>
        <v>5.4999999999999997E-3</v>
      </c>
      <c r="S150" s="153">
        <v>0</v>
      </c>
      <c r="T150" s="154">
        <f t="shared" si="2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5" t="s">
        <v>332</v>
      </c>
      <c r="AT150" s="155" t="s">
        <v>329</v>
      </c>
      <c r="AU150" s="155" t="s">
        <v>85</v>
      </c>
      <c r="AY150" s="16" t="s">
        <v>174</v>
      </c>
      <c r="BE150" s="156">
        <f t="shared" si="24"/>
        <v>0</v>
      </c>
      <c r="BF150" s="156">
        <f t="shared" si="25"/>
        <v>0</v>
      </c>
      <c r="BG150" s="156">
        <f t="shared" si="26"/>
        <v>0</v>
      </c>
      <c r="BH150" s="156">
        <f t="shared" si="27"/>
        <v>0</v>
      </c>
      <c r="BI150" s="156">
        <f t="shared" si="28"/>
        <v>0</v>
      </c>
      <c r="BJ150" s="16" t="s">
        <v>8</v>
      </c>
      <c r="BK150" s="156">
        <f t="shared" si="29"/>
        <v>0</v>
      </c>
      <c r="BL150" s="16" t="s">
        <v>262</v>
      </c>
      <c r="BM150" s="155" t="s">
        <v>960</v>
      </c>
    </row>
    <row r="151" spans="1:65" s="2" customFormat="1" ht="14.45" customHeight="1">
      <c r="A151" s="31"/>
      <c r="B151" s="143"/>
      <c r="C151" s="144" t="s">
        <v>308</v>
      </c>
      <c r="D151" s="144" t="s">
        <v>176</v>
      </c>
      <c r="E151" s="145" t="s">
        <v>961</v>
      </c>
      <c r="F151" s="146" t="s">
        <v>962</v>
      </c>
      <c r="G151" s="147" t="s">
        <v>932</v>
      </c>
      <c r="H151" s="148">
        <v>1</v>
      </c>
      <c r="I151" s="149"/>
      <c r="J151" s="150">
        <f t="shared" si="20"/>
        <v>0</v>
      </c>
      <c r="K151" s="146" t="s">
        <v>180</v>
      </c>
      <c r="L151" s="32"/>
      <c r="M151" s="151" t="s">
        <v>1</v>
      </c>
      <c r="N151" s="152" t="s">
        <v>42</v>
      </c>
      <c r="O151" s="57"/>
      <c r="P151" s="153">
        <f t="shared" si="21"/>
        <v>0</v>
      </c>
      <c r="Q151" s="153">
        <v>6.3883630000000004E-4</v>
      </c>
      <c r="R151" s="153">
        <f t="shared" si="22"/>
        <v>6.3883630000000004E-4</v>
      </c>
      <c r="S151" s="153">
        <v>0</v>
      </c>
      <c r="T151" s="154">
        <f t="shared" si="2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5" t="s">
        <v>262</v>
      </c>
      <c r="AT151" s="155" t="s">
        <v>176</v>
      </c>
      <c r="AU151" s="155" t="s">
        <v>85</v>
      </c>
      <c r="AY151" s="16" t="s">
        <v>174</v>
      </c>
      <c r="BE151" s="156">
        <f t="shared" si="24"/>
        <v>0</v>
      </c>
      <c r="BF151" s="156">
        <f t="shared" si="25"/>
        <v>0</v>
      </c>
      <c r="BG151" s="156">
        <f t="shared" si="26"/>
        <v>0</v>
      </c>
      <c r="BH151" s="156">
        <f t="shared" si="27"/>
        <v>0</v>
      </c>
      <c r="BI151" s="156">
        <f t="shared" si="28"/>
        <v>0</v>
      </c>
      <c r="BJ151" s="16" t="s">
        <v>8</v>
      </c>
      <c r="BK151" s="156">
        <f t="shared" si="29"/>
        <v>0</v>
      </c>
      <c r="BL151" s="16" t="s">
        <v>262</v>
      </c>
      <c r="BM151" s="155" t="s">
        <v>963</v>
      </c>
    </row>
    <row r="152" spans="1:65" s="2" customFormat="1" ht="14.45" customHeight="1">
      <c r="A152" s="31"/>
      <c r="B152" s="143"/>
      <c r="C152" s="174" t="s">
        <v>315</v>
      </c>
      <c r="D152" s="174" t="s">
        <v>329</v>
      </c>
      <c r="E152" s="175" t="s">
        <v>964</v>
      </c>
      <c r="F152" s="176" t="s">
        <v>965</v>
      </c>
      <c r="G152" s="177" t="s">
        <v>472</v>
      </c>
      <c r="H152" s="178">
        <v>1</v>
      </c>
      <c r="I152" s="179"/>
      <c r="J152" s="180">
        <f t="shared" si="20"/>
        <v>0</v>
      </c>
      <c r="K152" s="176" t="s">
        <v>180</v>
      </c>
      <c r="L152" s="181"/>
      <c r="M152" s="182" t="s">
        <v>1</v>
      </c>
      <c r="N152" s="183" t="s">
        <v>42</v>
      </c>
      <c r="O152" s="57"/>
      <c r="P152" s="153">
        <f t="shared" si="21"/>
        <v>0</v>
      </c>
      <c r="Q152" s="153">
        <v>1.4E-2</v>
      </c>
      <c r="R152" s="153">
        <f t="shared" si="22"/>
        <v>1.4E-2</v>
      </c>
      <c r="S152" s="153">
        <v>0</v>
      </c>
      <c r="T152" s="154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5" t="s">
        <v>332</v>
      </c>
      <c r="AT152" s="155" t="s">
        <v>329</v>
      </c>
      <c r="AU152" s="155" t="s">
        <v>85</v>
      </c>
      <c r="AY152" s="16" t="s">
        <v>174</v>
      </c>
      <c r="BE152" s="156">
        <f t="shared" si="24"/>
        <v>0</v>
      </c>
      <c r="BF152" s="156">
        <f t="shared" si="25"/>
        <v>0</v>
      </c>
      <c r="BG152" s="156">
        <f t="shared" si="26"/>
        <v>0</v>
      </c>
      <c r="BH152" s="156">
        <f t="shared" si="27"/>
        <v>0</v>
      </c>
      <c r="BI152" s="156">
        <f t="shared" si="28"/>
        <v>0</v>
      </c>
      <c r="BJ152" s="16" t="s">
        <v>8</v>
      </c>
      <c r="BK152" s="156">
        <f t="shared" si="29"/>
        <v>0</v>
      </c>
      <c r="BL152" s="16" t="s">
        <v>262</v>
      </c>
      <c r="BM152" s="155" t="s">
        <v>966</v>
      </c>
    </row>
    <row r="153" spans="1:65" s="2" customFormat="1" ht="14.45" customHeight="1">
      <c r="A153" s="31"/>
      <c r="B153" s="143"/>
      <c r="C153" s="144" t="s">
        <v>321</v>
      </c>
      <c r="D153" s="144" t="s">
        <v>176</v>
      </c>
      <c r="E153" s="145" t="s">
        <v>967</v>
      </c>
      <c r="F153" s="146" t="s">
        <v>968</v>
      </c>
      <c r="G153" s="147" t="s">
        <v>472</v>
      </c>
      <c r="H153" s="148">
        <v>1</v>
      </c>
      <c r="I153" s="149"/>
      <c r="J153" s="150">
        <f t="shared" si="20"/>
        <v>0</v>
      </c>
      <c r="K153" s="146" t="s">
        <v>180</v>
      </c>
      <c r="L153" s="32"/>
      <c r="M153" s="151" t="s">
        <v>1</v>
      </c>
      <c r="N153" s="152" t="s">
        <v>42</v>
      </c>
      <c r="O153" s="57"/>
      <c r="P153" s="153">
        <f t="shared" si="21"/>
        <v>0</v>
      </c>
      <c r="Q153" s="153">
        <v>0</v>
      </c>
      <c r="R153" s="153">
        <f t="shared" si="22"/>
        <v>0</v>
      </c>
      <c r="S153" s="153">
        <v>4.8999999999999998E-4</v>
      </c>
      <c r="T153" s="154">
        <f t="shared" si="23"/>
        <v>4.8999999999999998E-4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5" t="s">
        <v>262</v>
      </c>
      <c r="AT153" s="155" t="s">
        <v>176</v>
      </c>
      <c r="AU153" s="155" t="s">
        <v>85</v>
      </c>
      <c r="AY153" s="16" t="s">
        <v>174</v>
      </c>
      <c r="BE153" s="156">
        <f t="shared" si="24"/>
        <v>0</v>
      </c>
      <c r="BF153" s="156">
        <f t="shared" si="25"/>
        <v>0</v>
      </c>
      <c r="BG153" s="156">
        <f t="shared" si="26"/>
        <v>0</v>
      </c>
      <c r="BH153" s="156">
        <f t="shared" si="27"/>
        <v>0</v>
      </c>
      <c r="BI153" s="156">
        <f t="shared" si="28"/>
        <v>0</v>
      </c>
      <c r="BJ153" s="16" t="s">
        <v>8</v>
      </c>
      <c r="BK153" s="156">
        <f t="shared" si="29"/>
        <v>0</v>
      </c>
      <c r="BL153" s="16" t="s">
        <v>262</v>
      </c>
      <c r="BM153" s="155" t="s">
        <v>969</v>
      </c>
    </row>
    <row r="154" spans="1:65" s="2" customFormat="1" ht="24.2" customHeight="1">
      <c r="A154" s="31"/>
      <c r="B154" s="143"/>
      <c r="C154" s="144" t="s">
        <v>328</v>
      </c>
      <c r="D154" s="144" t="s">
        <v>176</v>
      </c>
      <c r="E154" s="145" t="s">
        <v>970</v>
      </c>
      <c r="F154" s="146" t="s">
        <v>971</v>
      </c>
      <c r="G154" s="147" t="s">
        <v>932</v>
      </c>
      <c r="H154" s="148">
        <v>1</v>
      </c>
      <c r="I154" s="149"/>
      <c r="J154" s="150">
        <f t="shared" si="20"/>
        <v>0</v>
      </c>
      <c r="K154" s="146" t="s">
        <v>180</v>
      </c>
      <c r="L154" s="32"/>
      <c r="M154" s="151" t="s">
        <v>1</v>
      </c>
      <c r="N154" s="152" t="s">
        <v>42</v>
      </c>
      <c r="O154" s="57"/>
      <c r="P154" s="153">
        <f t="shared" si="21"/>
        <v>0</v>
      </c>
      <c r="Q154" s="153">
        <v>2.4009699999999999E-4</v>
      </c>
      <c r="R154" s="153">
        <f t="shared" si="22"/>
        <v>2.4009699999999999E-4</v>
      </c>
      <c r="S154" s="153">
        <v>0</v>
      </c>
      <c r="T154" s="154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5" t="s">
        <v>262</v>
      </c>
      <c r="AT154" s="155" t="s">
        <v>176</v>
      </c>
      <c r="AU154" s="155" t="s">
        <v>85</v>
      </c>
      <c r="AY154" s="16" t="s">
        <v>174</v>
      </c>
      <c r="BE154" s="156">
        <f t="shared" si="24"/>
        <v>0</v>
      </c>
      <c r="BF154" s="156">
        <f t="shared" si="25"/>
        <v>0</v>
      </c>
      <c r="BG154" s="156">
        <f t="shared" si="26"/>
        <v>0</v>
      </c>
      <c r="BH154" s="156">
        <f t="shared" si="27"/>
        <v>0</v>
      </c>
      <c r="BI154" s="156">
        <f t="shared" si="28"/>
        <v>0</v>
      </c>
      <c r="BJ154" s="16" t="s">
        <v>8</v>
      </c>
      <c r="BK154" s="156">
        <f t="shared" si="29"/>
        <v>0</v>
      </c>
      <c r="BL154" s="16" t="s">
        <v>262</v>
      </c>
      <c r="BM154" s="155" t="s">
        <v>972</v>
      </c>
    </row>
    <row r="155" spans="1:65" s="2" customFormat="1" ht="14.45" customHeight="1">
      <c r="A155" s="31"/>
      <c r="B155" s="143"/>
      <c r="C155" s="144" t="s">
        <v>335</v>
      </c>
      <c r="D155" s="144" t="s">
        <v>176</v>
      </c>
      <c r="E155" s="145" t="s">
        <v>973</v>
      </c>
      <c r="F155" s="146" t="s">
        <v>974</v>
      </c>
      <c r="G155" s="147" t="s">
        <v>932</v>
      </c>
      <c r="H155" s="148">
        <v>3</v>
      </c>
      <c r="I155" s="149"/>
      <c r="J155" s="150">
        <f t="shared" si="20"/>
        <v>0</v>
      </c>
      <c r="K155" s="146" t="s">
        <v>180</v>
      </c>
      <c r="L155" s="32"/>
      <c r="M155" s="151" t="s">
        <v>1</v>
      </c>
      <c r="N155" s="152" t="s">
        <v>42</v>
      </c>
      <c r="O155" s="57"/>
      <c r="P155" s="153">
        <f t="shared" si="21"/>
        <v>0</v>
      </c>
      <c r="Q155" s="153">
        <v>0</v>
      </c>
      <c r="R155" s="153">
        <f t="shared" si="22"/>
        <v>0</v>
      </c>
      <c r="S155" s="153">
        <v>1.56E-3</v>
      </c>
      <c r="T155" s="154">
        <f t="shared" si="23"/>
        <v>4.6800000000000001E-3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5" t="s">
        <v>262</v>
      </c>
      <c r="AT155" s="155" t="s">
        <v>176</v>
      </c>
      <c r="AU155" s="155" t="s">
        <v>85</v>
      </c>
      <c r="AY155" s="16" t="s">
        <v>174</v>
      </c>
      <c r="BE155" s="156">
        <f t="shared" si="24"/>
        <v>0</v>
      </c>
      <c r="BF155" s="156">
        <f t="shared" si="25"/>
        <v>0</v>
      </c>
      <c r="BG155" s="156">
        <f t="shared" si="26"/>
        <v>0</v>
      </c>
      <c r="BH155" s="156">
        <f t="shared" si="27"/>
        <v>0</v>
      </c>
      <c r="BI155" s="156">
        <f t="shared" si="28"/>
        <v>0</v>
      </c>
      <c r="BJ155" s="16" t="s">
        <v>8</v>
      </c>
      <c r="BK155" s="156">
        <f t="shared" si="29"/>
        <v>0</v>
      </c>
      <c r="BL155" s="16" t="s">
        <v>262</v>
      </c>
      <c r="BM155" s="155" t="s">
        <v>975</v>
      </c>
    </row>
    <row r="156" spans="1:65" s="2" customFormat="1" ht="14.45" customHeight="1">
      <c r="A156" s="31"/>
      <c r="B156" s="143"/>
      <c r="C156" s="144" t="s">
        <v>341</v>
      </c>
      <c r="D156" s="144" t="s">
        <v>176</v>
      </c>
      <c r="E156" s="145" t="s">
        <v>976</v>
      </c>
      <c r="F156" s="146" t="s">
        <v>977</v>
      </c>
      <c r="G156" s="147" t="s">
        <v>472</v>
      </c>
      <c r="H156" s="148">
        <v>1</v>
      </c>
      <c r="I156" s="149"/>
      <c r="J156" s="150">
        <f t="shared" si="20"/>
        <v>0</v>
      </c>
      <c r="K156" s="146" t="s">
        <v>180</v>
      </c>
      <c r="L156" s="32"/>
      <c r="M156" s="151" t="s">
        <v>1</v>
      </c>
      <c r="N156" s="152" t="s">
        <v>42</v>
      </c>
      <c r="O156" s="57"/>
      <c r="P156" s="153">
        <f t="shared" si="21"/>
        <v>0</v>
      </c>
      <c r="Q156" s="153">
        <v>0</v>
      </c>
      <c r="R156" s="153">
        <f t="shared" si="22"/>
        <v>0</v>
      </c>
      <c r="S156" s="153">
        <v>0</v>
      </c>
      <c r="T156" s="154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5" t="s">
        <v>262</v>
      </c>
      <c r="AT156" s="155" t="s">
        <v>176</v>
      </c>
      <c r="AU156" s="155" t="s">
        <v>85</v>
      </c>
      <c r="AY156" s="16" t="s">
        <v>174</v>
      </c>
      <c r="BE156" s="156">
        <f t="shared" si="24"/>
        <v>0</v>
      </c>
      <c r="BF156" s="156">
        <f t="shared" si="25"/>
        <v>0</v>
      </c>
      <c r="BG156" s="156">
        <f t="shared" si="26"/>
        <v>0</v>
      </c>
      <c r="BH156" s="156">
        <f t="shared" si="27"/>
        <v>0</v>
      </c>
      <c r="BI156" s="156">
        <f t="shared" si="28"/>
        <v>0</v>
      </c>
      <c r="BJ156" s="16" t="s">
        <v>8</v>
      </c>
      <c r="BK156" s="156">
        <f t="shared" si="29"/>
        <v>0</v>
      </c>
      <c r="BL156" s="16" t="s">
        <v>262</v>
      </c>
      <c r="BM156" s="155" t="s">
        <v>978</v>
      </c>
    </row>
    <row r="157" spans="1:65" s="2" customFormat="1" ht="24.2" customHeight="1">
      <c r="A157" s="31"/>
      <c r="B157" s="143"/>
      <c r="C157" s="174" t="s">
        <v>348</v>
      </c>
      <c r="D157" s="174" t="s">
        <v>329</v>
      </c>
      <c r="E157" s="175" t="s">
        <v>979</v>
      </c>
      <c r="F157" s="176" t="s">
        <v>980</v>
      </c>
      <c r="G157" s="177" t="s">
        <v>472</v>
      </c>
      <c r="H157" s="178">
        <v>1</v>
      </c>
      <c r="I157" s="179"/>
      <c r="J157" s="180">
        <f t="shared" si="20"/>
        <v>0</v>
      </c>
      <c r="K157" s="176" t="s">
        <v>180</v>
      </c>
      <c r="L157" s="181"/>
      <c r="M157" s="182" t="s">
        <v>1</v>
      </c>
      <c r="N157" s="183" t="s">
        <v>42</v>
      </c>
      <c r="O157" s="57"/>
      <c r="P157" s="153">
        <f t="shared" si="21"/>
        <v>0</v>
      </c>
      <c r="Q157" s="153">
        <v>1.8E-3</v>
      </c>
      <c r="R157" s="153">
        <f t="shared" si="22"/>
        <v>1.8E-3</v>
      </c>
      <c r="S157" s="153">
        <v>0</v>
      </c>
      <c r="T157" s="154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5" t="s">
        <v>332</v>
      </c>
      <c r="AT157" s="155" t="s">
        <v>329</v>
      </c>
      <c r="AU157" s="155" t="s">
        <v>85</v>
      </c>
      <c r="AY157" s="16" t="s">
        <v>174</v>
      </c>
      <c r="BE157" s="156">
        <f t="shared" si="24"/>
        <v>0</v>
      </c>
      <c r="BF157" s="156">
        <f t="shared" si="25"/>
        <v>0</v>
      </c>
      <c r="BG157" s="156">
        <f t="shared" si="26"/>
        <v>0</v>
      </c>
      <c r="BH157" s="156">
        <f t="shared" si="27"/>
        <v>0</v>
      </c>
      <c r="BI157" s="156">
        <f t="shared" si="28"/>
        <v>0</v>
      </c>
      <c r="BJ157" s="16" t="s">
        <v>8</v>
      </c>
      <c r="BK157" s="156">
        <f t="shared" si="29"/>
        <v>0</v>
      </c>
      <c r="BL157" s="16" t="s">
        <v>262</v>
      </c>
      <c r="BM157" s="155" t="s">
        <v>981</v>
      </c>
    </row>
    <row r="158" spans="1:65" s="2" customFormat="1" ht="24.2" customHeight="1">
      <c r="A158" s="31"/>
      <c r="B158" s="143"/>
      <c r="C158" s="144" t="s">
        <v>332</v>
      </c>
      <c r="D158" s="144" t="s">
        <v>176</v>
      </c>
      <c r="E158" s="145" t="s">
        <v>982</v>
      </c>
      <c r="F158" s="146" t="s">
        <v>983</v>
      </c>
      <c r="G158" s="147" t="s">
        <v>472</v>
      </c>
      <c r="H158" s="148">
        <v>2</v>
      </c>
      <c r="I158" s="149"/>
      <c r="J158" s="150">
        <f t="shared" si="20"/>
        <v>0</v>
      </c>
      <c r="K158" s="146" t="s">
        <v>180</v>
      </c>
      <c r="L158" s="32"/>
      <c r="M158" s="151" t="s">
        <v>1</v>
      </c>
      <c r="N158" s="152" t="s">
        <v>42</v>
      </c>
      <c r="O158" s="57"/>
      <c r="P158" s="153">
        <f t="shared" si="21"/>
        <v>0</v>
      </c>
      <c r="Q158" s="153">
        <v>4.0096999999999999E-5</v>
      </c>
      <c r="R158" s="153">
        <f t="shared" si="22"/>
        <v>8.0193999999999998E-5</v>
      </c>
      <c r="S158" s="153">
        <v>0</v>
      </c>
      <c r="T158" s="154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5" t="s">
        <v>262</v>
      </c>
      <c r="AT158" s="155" t="s">
        <v>176</v>
      </c>
      <c r="AU158" s="155" t="s">
        <v>85</v>
      </c>
      <c r="AY158" s="16" t="s">
        <v>174</v>
      </c>
      <c r="BE158" s="156">
        <f t="shared" si="24"/>
        <v>0</v>
      </c>
      <c r="BF158" s="156">
        <f t="shared" si="25"/>
        <v>0</v>
      </c>
      <c r="BG158" s="156">
        <f t="shared" si="26"/>
        <v>0</v>
      </c>
      <c r="BH158" s="156">
        <f t="shared" si="27"/>
        <v>0</v>
      </c>
      <c r="BI158" s="156">
        <f t="shared" si="28"/>
        <v>0</v>
      </c>
      <c r="BJ158" s="16" t="s">
        <v>8</v>
      </c>
      <c r="BK158" s="156">
        <f t="shared" si="29"/>
        <v>0</v>
      </c>
      <c r="BL158" s="16" t="s">
        <v>262</v>
      </c>
      <c r="BM158" s="155" t="s">
        <v>984</v>
      </c>
    </row>
    <row r="159" spans="1:65" s="2" customFormat="1" ht="24.2" customHeight="1">
      <c r="A159" s="31"/>
      <c r="B159" s="143"/>
      <c r="C159" s="174" t="s">
        <v>358</v>
      </c>
      <c r="D159" s="174" t="s">
        <v>329</v>
      </c>
      <c r="E159" s="175" t="s">
        <v>985</v>
      </c>
      <c r="F159" s="176" t="s">
        <v>986</v>
      </c>
      <c r="G159" s="177" t="s">
        <v>472</v>
      </c>
      <c r="H159" s="178">
        <v>2</v>
      </c>
      <c r="I159" s="179"/>
      <c r="J159" s="180">
        <f t="shared" si="20"/>
        <v>0</v>
      </c>
      <c r="K159" s="176" t="s">
        <v>180</v>
      </c>
      <c r="L159" s="181"/>
      <c r="M159" s="182" t="s">
        <v>1</v>
      </c>
      <c r="N159" s="183" t="s">
        <v>42</v>
      </c>
      <c r="O159" s="57"/>
      <c r="P159" s="153">
        <f t="shared" si="21"/>
        <v>0</v>
      </c>
      <c r="Q159" s="153">
        <v>1.8E-3</v>
      </c>
      <c r="R159" s="153">
        <f t="shared" si="22"/>
        <v>3.5999999999999999E-3</v>
      </c>
      <c r="S159" s="153">
        <v>0</v>
      </c>
      <c r="T159" s="154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5" t="s">
        <v>332</v>
      </c>
      <c r="AT159" s="155" t="s">
        <v>329</v>
      </c>
      <c r="AU159" s="155" t="s">
        <v>85</v>
      </c>
      <c r="AY159" s="16" t="s">
        <v>174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6" t="s">
        <v>8</v>
      </c>
      <c r="BK159" s="156">
        <f t="shared" si="29"/>
        <v>0</v>
      </c>
      <c r="BL159" s="16" t="s">
        <v>262</v>
      </c>
      <c r="BM159" s="155" t="s">
        <v>987</v>
      </c>
    </row>
    <row r="160" spans="1:65" s="2" customFormat="1" ht="14.45" customHeight="1">
      <c r="A160" s="31"/>
      <c r="B160" s="143"/>
      <c r="C160" s="144" t="s">
        <v>364</v>
      </c>
      <c r="D160" s="144" t="s">
        <v>176</v>
      </c>
      <c r="E160" s="145" t="s">
        <v>988</v>
      </c>
      <c r="F160" s="146" t="s">
        <v>989</v>
      </c>
      <c r="G160" s="147" t="s">
        <v>472</v>
      </c>
      <c r="H160" s="148">
        <v>2</v>
      </c>
      <c r="I160" s="149"/>
      <c r="J160" s="150">
        <f t="shared" si="20"/>
        <v>0</v>
      </c>
      <c r="K160" s="146" t="s">
        <v>180</v>
      </c>
      <c r="L160" s="32"/>
      <c r="M160" s="151" t="s">
        <v>1</v>
      </c>
      <c r="N160" s="152" t="s">
        <v>42</v>
      </c>
      <c r="O160" s="57"/>
      <c r="P160" s="153">
        <f t="shared" si="21"/>
        <v>0</v>
      </c>
      <c r="Q160" s="153">
        <v>0</v>
      </c>
      <c r="R160" s="153">
        <f t="shared" si="22"/>
        <v>0</v>
      </c>
      <c r="S160" s="153">
        <v>8.4999999999999995E-4</v>
      </c>
      <c r="T160" s="154">
        <f t="shared" si="23"/>
        <v>1.6999999999999999E-3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5" t="s">
        <v>262</v>
      </c>
      <c r="AT160" s="155" t="s">
        <v>176</v>
      </c>
      <c r="AU160" s="155" t="s">
        <v>85</v>
      </c>
      <c r="AY160" s="16" t="s">
        <v>174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6" t="s">
        <v>8</v>
      </c>
      <c r="BK160" s="156">
        <f t="shared" si="29"/>
        <v>0</v>
      </c>
      <c r="BL160" s="16" t="s">
        <v>262</v>
      </c>
      <c r="BM160" s="155" t="s">
        <v>990</v>
      </c>
    </row>
    <row r="161" spans="1:65" s="2" customFormat="1" ht="14.45" customHeight="1">
      <c r="A161" s="31"/>
      <c r="B161" s="143"/>
      <c r="C161" s="144" t="s">
        <v>369</v>
      </c>
      <c r="D161" s="144" t="s">
        <v>176</v>
      </c>
      <c r="E161" s="145" t="s">
        <v>991</v>
      </c>
      <c r="F161" s="146" t="s">
        <v>992</v>
      </c>
      <c r="G161" s="147" t="s">
        <v>472</v>
      </c>
      <c r="H161" s="148">
        <v>1</v>
      </c>
      <c r="I161" s="149"/>
      <c r="J161" s="150">
        <f t="shared" si="20"/>
        <v>0</v>
      </c>
      <c r="K161" s="146" t="s">
        <v>180</v>
      </c>
      <c r="L161" s="32"/>
      <c r="M161" s="151" t="s">
        <v>1</v>
      </c>
      <c r="N161" s="152" t="s">
        <v>42</v>
      </c>
      <c r="O161" s="57"/>
      <c r="P161" s="153">
        <f t="shared" si="21"/>
        <v>0</v>
      </c>
      <c r="Q161" s="153">
        <v>0</v>
      </c>
      <c r="R161" s="153">
        <f t="shared" si="22"/>
        <v>0</v>
      </c>
      <c r="S161" s="153">
        <v>1.2199999999999999E-3</v>
      </c>
      <c r="T161" s="154">
        <f t="shared" si="23"/>
        <v>1.2199999999999999E-3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5" t="s">
        <v>262</v>
      </c>
      <c r="AT161" s="155" t="s">
        <v>176</v>
      </c>
      <c r="AU161" s="155" t="s">
        <v>85</v>
      </c>
      <c r="AY161" s="16" t="s">
        <v>174</v>
      </c>
      <c r="BE161" s="156">
        <f t="shared" si="24"/>
        <v>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6" t="s">
        <v>8</v>
      </c>
      <c r="BK161" s="156">
        <f t="shared" si="29"/>
        <v>0</v>
      </c>
      <c r="BL161" s="16" t="s">
        <v>262</v>
      </c>
      <c r="BM161" s="155" t="s">
        <v>993</v>
      </c>
    </row>
    <row r="162" spans="1:65" s="2" customFormat="1" ht="24.2" customHeight="1">
      <c r="A162" s="31"/>
      <c r="B162" s="143"/>
      <c r="C162" s="144" t="s">
        <v>374</v>
      </c>
      <c r="D162" s="144" t="s">
        <v>176</v>
      </c>
      <c r="E162" s="145" t="s">
        <v>994</v>
      </c>
      <c r="F162" s="146" t="s">
        <v>995</v>
      </c>
      <c r="G162" s="147" t="s">
        <v>272</v>
      </c>
      <c r="H162" s="148">
        <v>5.7000000000000002E-2</v>
      </c>
      <c r="I162" s="149"/>
      <c r="J162" s="150">
        <f t="shared" si="20"/>
        <v>0</v>
      </c>
      <c r="K162" s="146" t="s">
        <v>180</v>
      </c>
      <c r="L162" s="32"/>
      <c r="M162" s="151" t="s">
        <v>1</v>
      </c>
      <c r="N162" s="152" t="s">
        <v>42</v>
      </c>
      <c r="O162" s="57"/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5" t="s">
        <v>262</v>
      </c>
      <c r="AT162" s="155" t="s">
        <v>176</v>
      </c>
      <c r="AU162" s="155" t="s">
        <v>85</v>
      </c>
      <c r="AY162" s="16" t="s">
        <v>174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6" t="s">
        <v>8</v>
      </c>
      <c r="BK162" s="156">
        <f t="shared" si="29"/>
        <v>0</v>
      </c>
      <c r="BL162" s="16" t="s">
        <v>262</v>
      </c>
      <c r="BM162" s="155" t="s">
        <v>996</v>
      </c>
    </row>
    <row r="163" spans="1:65" s="12" customFormat="1" ht="22.9" customHeight="1">
      <c r="B163" s="130"/>
      <c r="D163" s="131" t="s">
        <v>76</v>
      </c>
      <c r="E163" s="141" t="s">
        <v>997</v>
      </c>
      <c r="F163" s="141" t="s">
        <v>998</v>
      </c>
      <c r="I163" s="133"/>
      <c r="J163" s="142">
        <f>BK163</f>
        <v>0</v>
      </c>
      <c r="L163" s="130"/>
      <c r="M163" s="135"/>
      <c r="N163" s="136"/>
      <c r="O163" s="136"/>
      <c r="P163" s="137">
        <f>SUM(P164:P166)</f>
        <v>0</v>
      </c>
      <c r="Q163" s="136"/>
      <c r="R163" s="137">
        <f>SUM(R164:R166)</f>
        <v>4.5300000000000007E-2</v>
      </c>
      <c r="S163" s="136"/>
      <c r="T163" s="138">
        <f>SUM(T164:T166)</f>
        <v>0</v>
      </c>
      <c r="AR163" s="131" t="s">
        <v>85</v>
      </c>
      <c r="AT163" s="139" t="s">
        <v>76</v>
      </c>
      <c r="AU163" s="139" t="s">
        <v>8</v>
      </c>
      <c r="AY163" s="131" t="s">
        <v>174</v>
      </c>
      <c r="BK163" s="140">
        <f>SUM(BK164:BK166)</f>
        <v>0</v>
      </c>
    </row>
    <row r="164" spans="1:65" s="2" customFormat="1" ht="24.2" customHeight="1">
      <c r="A164" s="31"/>
      <c r="B164" s="143"/>
      <c r="C164" s="144" t="s">
        <v>379</v>
      </c>
      <c r="D164" s="144" t="s">
        <v>176</v>
      </c>
      <c r="E164" s="145" t="s">
        <v>999</v>
      </c>
      <c r="F164" s="146" t="s">
        <v>1000</v>
      </c>
      <c r="G164" s="147" t="s">
        <v>932</v>
      </c>
      <c r="H164" s="148">
        <v>1</v>
      </c>
      <c r="I164" s="149"/>
      <c r="J164" s="150">
        <f>ROUND(I164*H164,0)</f>
        <v>0</v>
      </c>
      <c r="K164" s="146" t="s">
        <v>180</v>
      </c>
      <c r="L164" s="32"/>
      <c r="M164" s="151" t="s">
        <v>1</v>
      </c>
      <c r="N164" s="152" t="s">
        <v>42</v>
      </c>
      <c r="O164" s="57"/>
      <c r="P164" s="153">
        <f>O164*H164</f>
        <v>0</v>
      </c>
      <c r="Q164" s="153">
        <v>1.2E-2</v>
      </c>
      <c r="R164" s="153">
        <f>Q164*H164</f>
        <v>1.2E-2</v>
      </c>
      <c r="S164" s="153">
        <v>0</v>
      </c>
      <c r="T164" s="154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5" t="s">
        <v>262</v>
      </c>
      <c r="AT164" s="155" t="s">
        <v>176</v>
      </c>
      <c r="AU164" s="155" t="s">
        <v>85</v>
      </c>
      <c r="AY164" s="16" t="s">
        <v>174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6" t="s">
        <v>8</v>
      </c>
      <c r="BK164" s="156">
        <f>ROUND(I164*H164,0)</f>
        <v>0</v>
      </c>
      <c r="BL164" s="16" t="s">
        <v>262</v>
      </c>
      <c r="BM164" s="155" t="s">
        <v>1001</v>
      </c>
    </row>
    <row r="165" spans="1:65" s="2" customFormat="1" ht="24.2" customHeight="1">
      <c r="A165" s="31"/>
      <c r="B165" s="143"/>
      <c r="C165" s="144" t="s">
        <v>385</v>
      </c>
      <c r="D165" s="144" t="s">
        <v>176</v>
      </c>
      <c r="E165" s="145" t="s">
        <v>1002</v>
      </c>
      <c r="F165" s="146" t="s">
        <v>1003</v>
      </c>
      <c r="G165" s="147" t="s">
        <v>932</v>
      </c>
      <c r="H165" s="148">
        <v>2</v>
      </c>
      <c r="I165" s="149"/>
      <c r="J165" s="150">
        <f>ROUND(I165*H165,0)</f>
        <v>0</v>
      </c>
      <c r="K165" s="146" t="s">
        <v>180</v>
      </c>
      <c r="L165" s="32"/>
      <c r="M165" s="151" t="s">
        <v>1</v>
      </c>
      <c r="N165" s="152" t="s">
        <v>42</v>
      </c>
      <c r="O165" s="57"/>
      <c r="P165" s="153">
        <f>O165*H165</f>
        <v>0</v>
      </c>
      <c r="Q165" s="153">
        <v>1.6650000000000002E-2</v>
      </c>
      <c r="R165" s="153">
        <f>Q165*H165</f>
        <v>3.3300000000000003E-2</v>
      </c>
      <c r="S165" s="153">
        <v>0</v>
      </c>
      <c r="T165" s="154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5" t="s">
        <v>262</v>
      </c>
      <c r="AT165" s="155" t="s">
        <v>176</v>
      </c>
      <c r="AU165" s="155" t="s">
        <v>85</v>
      </c>
      <c r="AY165" s="16" t="s">
        <v>174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6" t="s">
        <v>8</v>
      </c>
      <c r="BK165" s="156">
        <f>ROUND(I165*H165,0)</f>
        <v>0</v>
      </c>
      <c r="BL165" s="16" t="s">
        <v>262</v>
      </c>
      <c r="BM165" s="155" t="s">
        <v>1004</v>
      </c>
    </row>
    <row r="166" spans="1:65" s="2" customFormat="1" ht="24.2" customHeight="1">
      <c r="A166" s="31"/>
      <c r="B166" s="143"/>
      <c r="C166" s="144" t="s">
        <v>389</v>
      </c>
      <c r="D166" s="144" t="s">
        <v>176</v>
      </c>
      <c r="E166" s="145" t="s">
        <v>1005</v>
      </c>
      <c r="F166" s="146" t="s">
        <v>1006</v>
      </c>
      <c r="G166" s="147" t="s">
        <v>272</v>
      </c>
      <c r="H166" s="148">
        <v>4.4999999999999998E-2</v>
      </c>
      <c r="I166" s="149"/>
      <c r="J166" s="150">
        <f>ROUND(I166*H166,0)</f>
        <v>0</v>
      </c>
      <c r="K166" s="146" t="s">
        <v>180</v>
      </c>
      <c r="L166" s="32"/>
      <c r="M166" s="195" t="s">
        <v>1</v>
      </c>
      <c r="N166" s="196" t="s">
        <v>42</v>
      </c>
      <c r="O166" s="192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5" t="s">
        <v>262</v>
      </c>
      <c r="AT166" s="155" t="s">
        <v>176</v>
      </c>
      <c r="AU166" s="155" t="s">
        <v>85</v>
      </c>
      <c r="AY166" s="16" t="s">
        <v>174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6" t="s">
        <v>8</v>
      </c>
      <c r="BK166" s="156">
        <f>ROUND(I166*H166,0)</f>
        <v>0</v>
      </c>
      <c r="BL166" s="16" t="s">
        <v>262</v>
      </c>
      <c r="BM166" s="155" t="s">
        <v>1007</v>
      </c>
    </row>
    <row r="167" spans="1:65" s="2" customFormat="1" ht="6.95" customHeight="1">
      <c r="A167" s="31"/>
      <c r="B167" s="46"/>
      <c r="C167" s="47"/>
      <c r="D167" s="47"/>
      <c r="E167" s="47"/>
      <c r="F167" s="47"/>
      <c r="G167" s="47"/>
      <c r="H167" s="47"/>
      <c r="I167" s="47"/>
      <c r="J167" s="47"/>
      <c r="K167" s="47"/>
      <c r="L167" s="32"/>
      <c r="M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</sheetData>
  <autoFilter ref="C120:K16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>
      <selection activeCell="E10" sqref="E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105</v>
      </c>
      <c r="L4" s="19"/>
      <c r="M4" s="93" t="s">
        <v>11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6.5" customHeight="1">
      <c r="B7" s="19"/>
      <c r="E7" s="245" t="str">
        <f>'Rekapitulace stavby'!K6</f>
        <v>Přestavba bytu školníka na kanceláře MŠ</v>
      </c>
      <c r="F7" s="246"/>
      <c r="G7" s="246"/>
      <c r="H7" s="246"/>
      <c r="L7" s="19"/>
    </row>
    <row r="8" spans="1:46" s="2" customFormat="1" ht="12" customHeight="1">
      <c r="A8" s="31"/>
      <c r="B8" s="32"/>
      <c r="C8" s="31"/>
      <c r="D8" s="26" t="s">
        <v>118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5" t="s">
        <v>1066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777</v>
      </c>
      <c r="G12" s="31"/>
      <c r="H12" s="31"/>
      <c r="I12" s="26" t="s">
        <v>23</v>
      </c>
      <c r="J12" s="54" t="str">
        <f>'Rekapitulace stavby'!AN8</f>
        <v>27. 8. 2020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>Město Dvůr Králové n.L., nám. TGM č.p. 38</v>
      </c>
      <c r="F15" s="31"/>
      <c r="G15" s="31"/>
      <c r="H15" s="31"/>
      <c r="I15" s="26" t="s">
        <v>28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7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>Projektis spol. s r.o., Legionářská 562, D.K.n.L.</v>
      </c>
      <c r="F21" s="31"/>
      <c r="G21" s="31"/>
      <c r="H21" s="31"/>
      <c r="I21" s="26" t="s">
        <v>28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>ing. V. Švehla</v>
      </c>
      <c r="F24" s="31"/>
      <c r="G24" s="31"/>
      <c r="H24" s="31"/>
      <c r="I24" s="26" t="s">
        <v>28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37</v>
      </c>
      <c r="E30" s="31"/>
      <c r="F30" s="31"/>
      <c r="G30" s="31"/>
      <c r="H30" s="31"/>
      <c r="I30" s="31"/>
      <c r="J30" s="70">
        <f>ROUND(J124, 0)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41</v>
      </c>
      <c r="E33" s="26" t="s">
        <v>42</v>
      </c>
      <c r="F33" s="99">
        <f>ROUND((SUM(BE124:BE161)),  0)</f>
        <v>0</v>
      </c>
      <c r="G33" s="31"/>
      <c r="H33" s="31"/>
      <c r="I33" s="100">
        <v>0.21</v>
      </c>
      <c r="J33" s="99">
        <f>ROUND(((SUM(BE124:BE161))*I33),  0)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43</v>
      </c>
      <c r="F34" s="99">
        <f>ROUND((SUM(BF124:BF161)),  0)</f>
        <v>0</v>
      </c>
      <c r="G34" s="31"/>
      <c r="H34" s="31"/>
      <c r="I34" s="100">
        <v>0.15</v>
      </c>
      <c r="J34" s="99">
        <f>ROUND(((SUM(BF124:BF161))*I34),  0)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44</v>
      </c>
      <c r="F35" s="99">
        <f>ROUND((SUM(BG124:BG161)),  0)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45</v>
      </c>
      <c r="F36" s="99">
        <f>ROUND((SUM(BH124:BH161)),  0)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9">
        <f>ROUND((SUM(BI124:BI161)),  0)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47</v>
      </c>
      <c r="E39" s="59"/>
      <c r="F39" s="59"/>
      <c r="G39" s="103" t="s">
        <v>48</v>
      </c>
      <c r="H39" s="104" t="s">
        <v>49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52</v>
      </c>
      <c r="E61" s="34"/>
      <c r="F61" s="107" t="s">
        <v>53</v>
      </c>
      <c r="G61" s="44" t="s">
        <v>52</v>
      </c>
      <c r="H61" s="34"/>
      <c r="I61" s="34"/>
      <c r="J61" s="108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52</v>
      </c>
      <c r="E76" s="34"/>
      <c r="F76" s="107" t="s">
        <v>53</v>
      </c>
      <c r="G76" s="44" t="s">
        <v>52</v>
      </c>
      <c r="H76" s="34"/>
      <c r="I76" s="34"/>
      <c r="J76" s="108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5" t="str">
        <f>E7</f>
        <v>Přestavba bytu školníka na kanceláře MŠ</v>
      </c>
      <c r="F85" s="246"/>
      <c r="G85" s="246"/>
      <c r="H85" s="246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118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5" t="str">
        <f>E9</f>
        <v>3 - Ústřední vytápění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 xml:space="preserve"> </v>
      </c>
      <c r="G89" s="31"/>
      <c r="H89" s="31"/>
      <c r="I89" s="26" t="s">
        <v>23</v>
      </c>
      <c r="J89" s="54" t="str">
        <f>IF(J12="","",J12)</f>
        <v>27. 8. 2020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25</v>
      </c>
      <c r="D91" s="31"/>
      <c r="E91" s="31"/>
      <c r="F91" s="24" t="str">
        <f>E15</f>
        <v>Město Dvůr Králové n.L., nám. TGM č.p. 38</v>
      </c>
      <c r="G91" s="31"/>
      <c r="H91" s="31"/>
      <c r="I91" s="26" t="s">
        <v>31</v>
      </c>
      <c r="J91" s="29" t="str">
        <f>E21</f>
        <v>Projektis spol. s r.o., Legionářská 562, D.K.n.L.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>ing. V. Švehla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135</v>
      </c>
      <c r="D94" s="101"/>
      <c r="E94" s="101"/>
      <c r="F94" s="101"/>
      <c r="G94" s="101"/>
      <c r="H94" s="101"/>
      <c r="I94" s="101"/>
      <c r="J94" s="110" t="s">
        <v>136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137</v>
      </c>
      <c r="D96" s="31"/>
      <c r="E96" s="31"/>
      <c r="F96" s="31"/>
      <c r="G96" s="31"/>
      <c r="H96" s="31"/>
      <c r="I96" s="31"/>
      <c r="J96" s="70">
        <f>J124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138</v>
      </c>
    </row>
    <row r="97" spans="1:31" s="9" customFormat="1" ht="24.95" customHeight="1">
      <c r="B97" s="112"/>
      <c r="D97" s="113" t="s">
        <v>145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899999999999999" customHeight="1">
      <c r="B98" s="116"/>
      <c r="D98" s="117" t="s">
        <v>778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899999999999999" customHeight="1">
      <c r="B99" s="116"/>
      <c r="D99" s="117" t="s">
        <v>779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31" s="10" customFormat="1" ht="19.899999999999999" customHeight="1">
      <c r="B100" s="116"/>
      <c r="D100" s="117" t="s">
        <v>780</v>
      </c>
      <c r="E100" s="118"/>
      <c r="F100" s="118"/>
      <c r="G100" s="118"/>
      <c r="H100" s="118"/>
      <c r="I100" s="118"/>
      <c r="J100" s="119">
        <f>J130</f>
        <v>0</v>
      </c>
      <c r="L100" s="116"/>
    </row>
    <row r="101" spans="1:31" s="10" customFormat="1" ht="19.899999999999999" customHeight="1">
      <c r="B101" s="116"/>
      <c r="D101" s="117" t="s">
        <v>781</v>
      </c>
      <c r="E101" s="118"/>
      <c r="F101" s="118"/>
      <c r="G101" s="118"/>
      <c r="H101" s="118"/>
      <c r="I101" s="118"/>
      <c r="J101" s="119">
        <f>J139</f>
        <v>0</v>
      </c>
      <c r="L101" s="116"/>
    </row>
    <row r="102" spans="1:31" s="10" customFormat="1" ht="19.899999999999999" customHeight="1">
      <c r="B102" s="116"/>
      <c r="D102" s="117" t="s">
        <v>782</v>
      </c>
      <c r="E102" s="118"/>
      <c r="F102" s="118"/>
      <c r="G102" s="118"/>
      <c r="H102" s="118"/>
      <c r="I102" s="118"/>
      <c r="J102" s="119">
        <f>J145</f>
        <v>0</v>
      </c>
      <c r="L102" s="116"/>
    </row>
    <row r="103" spans="1:31" s="10" customFormat="1" ht="19.899999999999999" customHeight="1">
      <c r="B103" s="116"/>
      <c r="D103" s="117" t="s">
        <v>156</v>
      </c>
      <c r="E103" s="118"/>
      <c r="F103" s="118"/>
      <c r="G103" s="118"/>
      <c r="H103" s="118"/>
      <c r="I103" s="118"/>
      <c r="J103" s="119">
        <f>J156</f>
        <v>0</v>
      </c>
      <c r="L103" s="116"/>
    </row>
    <row r="104" spans="1:31" s="9" customFormat="1" ht="24.95" customHeight="1">
      <c r="B104" s="112"/>
      <c r="D104" s="113" t="s">
        <v>158</v>
      </c>
      <c r="E104" s="114"/>
      <c r="F104" s="114"/>
      <c r="G104" s="114"/>
      <c r="H104" s="114"/>
      <c r="I104" s="114"/>
      <c r="J104" s="115">
        <f>J158</f>
        <v>0</v>
      </c>
      <c r="L104" s="112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159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17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45" t="str">
        <f>E7</f>
        <v>Přestavba bytu školníka na kanceláře MŠ</v>
      </c>
      <c r="F114" s="246"/>
      <c r="G114" s="246"/>
      <c r="H114" s="246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118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1"/>
      <c r="D116" s="31"/>
      <c r="E116" s="235" t="str">
        <f>E9</f>
        <v>3 - Ústřední vytápění</v>
      </c>
      <c r="F116" s="244"/>
      <c r="G116" s="244"/>
      <c r="H116" s="244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21</v>
      </c>
      <c r="D118" s="31"/>
      <c r="E118" s="31"/>
      <c r="F118" s="24" t="str">
        <f>F12</f>
        <v xml:space="preserve"> </v>
      </c>
      <c r="G118" s="31"/>
      <c r="H118" s="31"/>
      <c r="I118" s="26" t="s">
        <v>23</v>
      </c>
      <c r="J118" s="54" t="str">
        <f>IF(J12="","",J12)</f>
        <v>27. 8. 2020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40.15" customHeight="1">
      <c r="A120" s="31"/>
      <c r="B120" s="32"/>
      <c r="C120" s="26" t="s">
        <v>25</v>
      </c>
      <c r="D120" s="31"/>
      <c r="E120" s="31"/>
      <c r="F120" s="24" t="str">
        <f>E15</f>
        <v>Město Dvůr Králové n.L., nám. TGM č.p. 38</v>
      </c>
      <c r="G120" s="31"/>
      <c r="H120" s="31"/>
      <c r="I120" s="26" t="s">
        <v>31</v>
      </c>
      <c r="J120" s="29" t="str">
        <f>E21</f>
        <v>Projektis spol. s r.o., Legionářská 562, D.K.n.L.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29</v>
      </c>
      <c r="D121" s="31"/>
      <c r="E121" s="31"/>
      <c r="F121" s="24" t="str">
        <f>IF(E18="","",E18)</f>
        <v>Vyplň údaj</v>
      </c>
      <c r="G121" s="31"/>
      <c r="H121" s="31"/>
      <c r="I121" s="26" t="s">
        <v>34</v>
      </c>
      <c r="J121" s="29" t="str">
        <f>E24</f>
        <v>ing. V. Švehla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20"/>
      <c r="B123" s="121"/>
      <c r="C123" s="122" t="s">
        <v>160</v>
      </c>
      <c r="D123" s="123" t="s">
        <v>62</v>
      </c>
      <c r="E123" s="123" t="s">
        <v>58</v>
      </c>
      <c r="F123" s="123" t="s">
        <v>59</v>
      </c>
      <c r="G123" s="123" t="s">
        <v>161</v>
      </c>
      <c r="H123" s="123" t="s">
        <v>162</v>
      </c>
      <c r="I123" s="123" t="s">
        <v>163</v>
      </c>
      <c r="J123" s="123" t="s">
        <v>136</v>
      </c>
      <c r="K123" s="124" t="s">
        <v>164</v>
      </c>
      <c r="L123" s="125"/>
      <c r="M123" s="61" t="s">
        <v>1</v>
      </c>
      <c r="N123" s="62" t="s">
        <v>41</v>
      </c>
      <c r="O123" s="62" t="s">
        <v>165</v>
      </c>
      <c r="P123" s="62" t="s">
        <v>166</v>
      </c>
      <c r="Q123" s="62" t="s">
        <v>167</v>
      </c>
      <c r="R123" s="62" t="s">
        <v>168</v>
      </c>
      <c r="S123" s="62" t="s">
        <v>169</v>
      </c>
      <c r="T123" s="63" t="s">
        <v>170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>
      <c r="A124" s="31"/>
      <c r="B124" s="32"/>
      <c r="C124" s="68" t="s">
        <v>171</v>
      </c>
      <c r="D124" s="31"/>
      <c r="E124" s="31"/>
      <c r="F124" s="31"/>
      <c r="G124" s="31"/>
      <c r="H124" s="31"/>
      <c r="I124" s="31"/>
      <c r="J124" s="126">
        <f>BK124</f>
        <v>0</v>
      </c>
      <c r="K124" s="31"/>
      <c r="L124" s="32"/>
      <c r="M124" s="64"/>
      <c r="N124" s="55"/>
      <c r="O124" s="65"/>
      <c r="P124" s="127">
        <f>P125+P158</f>
        <v>0</v>
      </c>
      <c r="Q124" s="65"/>
      <c r="R124" s="127">
        <f>R125+R158</f>
        <v>1.23E-3</v>
      </c>
      <c r="S124" s="65"/>
      <c r="T124" s="128">
        <f>T125+T158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76</v>
      </c>
      <c r="AU124" s="16" t="s">
        <v>138</v>
      </c>
      <c r="BK124" s="129">
        <f>BK125+BK158</f>
        <v>0</v>
      </c>
    </row>
    <row r="125" spans="1:65" s="12" customFormat="1" ht="25.9" customHeight="1">
      <c r="B125" s="130"/>
      <c r="D125" s="131" t="s">
        <v>76</v>
      </c>
      <c r="E125" s="132" t="s">
        <v>300</v>
      </c>
      <c r="F125" s="132" t="s">
        <v>301</v>
      </c>
      <c r="I125" s="133"/>
      <c r="J125" s="134">
        <f>BK125</f>
        <v>0</v>
      </c>
      <c r="L125" s="130"/>
      <c r="M125" s="135"/>
      <c r="N125" s="136"/>
      <c r="O125" s="136"/>
      <c r="P125" s="137">
        <f>P126+P128+P130+P139+P145+P156</f>
        <v>0</v>
      </c>
      <c r="Q125" s="136"/>
      <c r="R125" s="137">
        <f>R126+R128+R130+R139+R145+R156</f>
        <v>1.23E-3</v>
      </c>
      <c r="S125" s="136"/>
      <c r="T125" s="138">
        <f>T126+T128+T130+T139+T145+T156</f>
        <v>0</v>
      </c>
      <c r="AR125" s="131" t="s">
        <v>85</v>
      </c>
      <c r="AT125" s="139" t="s">
        <v>76</v>
      </c>
      <c r="AU125" s="139" t="s">
        <v>77</v>
      </c>
      <c r="AY125" s="131" t="s">
        <v>174</v>
      </c>
      <c r="BK125" s="140">
        <f>BK126+BK128+BK130+BK139+BK145+BK156</f>
        <v>0</v>
      </c>
    </row>
    <row r="126" spans="1:65" s="12" customFormat="1" ht="22.9" customHeight="1">
      <c r="B126" s="130"/>
      <c r="D126" s="131" t="s">
        <v>76</v>
      </c>
      <c r="E126" s="141" t="s">
        <v>783</v>
      </c>
      <c r="F126" s="141" t="s">
        <v>784</v>
      </c>
      <c r="I126" s="133"/>
      <c r="J126" s="142">
        <f>BK126</f>
        <v>0</v>
      </c>
      <c r="L126" s="130"/>
      <c r="M126" s="135"/>
      <c r="N126" s="136"/>
      <c r="O126" s="136"/>
      <c r="P126" s="137">
        <f>P127</f>
        <v>0</v>
      </c>
      <c r="Q126" s="136"/>
      <c r="R126" s="137">
        <f>R127</f>
        <v>0</v>
      </c>
      <c r="S126" s="136"/>
      <c r="T126" s="138">
        <f>T127</f>
        <v>0</v>
      </c>
      <c r="AR126" s="131" t="s">
        <v>85</v>
      </c>
      <c r="AT126" s="139" t="s">
        <v>76</v>
      </c>
      <c r="AU126" s="139" t="s">
        <v>8</v>
      </c>
      <c r="AY126" s="131" t="s">
        <v>174</v>
      </c>
      <c r="BK126" s="140">
        <f>BK127</f>
        <v>0</v>
      </c>
    </row>
    <row r="127" spans="1:65" s="2" customFormat="1" ht="14.45" customHeight="1">
      <c r="A127" s="31"/>
      <c r="B127" s="143"/>
      <c r="C127" s="144" t="s">
        <v>8</v>
      </c>
      <c r="D127" s="144" t="s">
        <v>176</v>
      </c>
      <c r="E127" s="145" t="s">
        <v>785</v>
      </c>
      <c r="F127" s="146" t="s">
        <v>786</v>
      </c>
      <c r="G127" s="147" t="s">
        <v>472</v>
      </c>
      <c r="H127" s="148">
        <v>1</v>
      </c>
      <c r="I127" s="149"/>
      <c r="J127" s="150">
        <f>ROUND(I127*H127,0)</f>
        <v>0</v>
      </c>
      <c r="K127" s="146" t="s">
        <v>1</v>
      </c>
      <c r="L127" s="32"/>
      <c r="M127" s="151" t="s">
        <v>1</v>
      </c>
      <c r="N127" s="152" t="s">
        <v>42</v>
      </c>
      <c r="O127" s="57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5" t="s">
        <v>262</v>
      </c>
      <c r="AT127" s="155" t="s">
        <v>176</v>
      </c>
      <c r="AU127" s="155" t="s">
        <v>85</v>
      </c>
      <c r="AY127" s="16" t="s">
        <v>174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6" t="s">
        <v>8</v>
      </c>
      <c r="BK127" s="156">
        <f>ROUND(I127*H127,0)</f>
        <v>0</v>
      </c>
      <c r="BL127" s="16" t="s">
        <v>262</v>
      </c>
      <c r="BM127" s="155" t="s">
        <v>85</v>
      </c>
    </row>
    <row r="128" spans="1:65" s="12" customFormat="1" ht="22.9" customHeight="1">
      <c r="B128" s="130"/>
      <c r="D128" s="131" t="s">
        <v>76</v>
      </c>
      <c r="E128" s="141" t="s">
        <v>787</v>
      </c>
      <c r="F128" s="141" t="s">
        <v>788</v>
      </c>
      <c r="I128" s="133"/>
      <c r="J128" s="142">
        <f>BK128</f>
        <v>0</v>
      </c>
      <c r="L128" s="130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1" t="s">
        <v>85</v>
      </c>
      <c r="AT128" s="139" t="s">
        <v>76</v>
      </c>
      <c r="AU128" s="139" t="s">
        <v>8</v>
      </c>
      <c r="AY128" s="131" t="s">
        <v>174</v>
      </c>
      <c r="BK128" s="140">
        <f>BK129</f>
        <v>0</v>
      </c>
    </row>
    <row r="129" spans="1:65" s="2" customFormat="1" ht="24.2" customHeight="1">
      <c r="A129" s="31"/>
      <c r="B129" s="143"/>
      <c r="C129" s="144" t="s">
        <v>85</v>
      </c>
      <c r="D129" s="144" t="s">
        <v>176</v>
      </c>
      <c r="E129" s="145" t="s">
        <v>789</v>
      </c>
      <c r="F129" s="146" t="s">
        <v>790</v>
      </c>
      <c r="G129" s="147" t="s">
        <v>472</v>
      </c>
      <c r="H129" s="148">
        <v>1</v>
      </c>
      <c r="I129" s="149"/>
      <c r="J129" s="150">
        <f>ROUND(I129*H129,0)</f>
        <v>0</v>
      </c>
      <c r="K129" s="146" t="s">
        <v>1</v>
      </c>
      <c r="L129" s="32"/>
      <c r="M129" s="151" t="s">
        <v>1</v>
      </c>
      <c r="N129" s="152" t="s">
        <v>42</v>
      </c>
      <c r="O129" s="57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5" t="s">
        <v>262</v>
      </c>
      <c r="AT129" s="155" t="s">
        <v>176</v>
      </c>
      <c r="AU129" s="155" t="s">
        <v>85</v>
      </c>
      <c r="AY129" s="16" t="s">
        <v>174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6" t="s">
        <v>8</v>
      </c>
      <c r="BK129" s="156">
        <f>ROUND(I129*H129,0)</f>
        <v>0</v>
      </c>
      <c r="BL129" s="16" t="s">
        <v>262</v>
      </c>
      <c r="BM129" s="155" t="s">
        <v>90</v>
      </c>
    </row>
    <row r="130" spans="1:65" s="12" customFormat="1" ht="22.9" customHeight="1">
      <c r="B130" s="130"/>
      <c r="D130" s="131" t="s">
        <v>76</v>
      </c>
      <c r="E130" s="141" t="s">
        <v>791</v>
      </c>
      <c r="F130" s="141" t="s">
        <v>792</v>
      </c>
      <c r="I130" s="133"/>
      <c r="J130" s="142">
        <f>BK130</f>
        <v>0</v>
      </c>
      <c r="L130" s="130"/>
      <c r="M130" s="135"/>
      <c r="N130" s="136"/>
      <c r="O130" s="136"/>
      <c r="P130" s="137">
        <f>SUM(P131:P138)</f>
        <v>0</v>
      </c>
      <c r="Q130" s="136"/>
      <c r="R130" s="137">
        <f>SUM(R131:R138)</f>
        <v>0</v>
      </c>
      <c r="S130" s="136"/>
      <c r="T130" s="138">
        <f>SUM(T131:T138)</f>
        <v>0</v>
      </c>
      <c r="AR130" s="131" t="s">
        <v>85</v>
      </c>
      <c r="AT130" s="139" t="s">
        <v>76</v>
      </c>
      <c r="AU130" s="139" t="s">
        <v>8</v>
      </c>
      <c r="AY130" s="131" t="s">
        <v>174</v>
      </c>
      <c r="BK130" s="140">
        <f>SUM(BK131:BK138)</f>
        <v>0</v>
      </c>
    </row>
    <row r="131" spans="1:65" s="2" customFormat="1" ht="14.45" customHeight="1">
      <c r="A131" s="31"/>
      <c r="B131" s="143"/>
      <c r="C131" s="144" t="s">
        <v>87</v>
      </c>
      <c r="D131" s="144" t="s">
        <v>176</v>
      </c>
      <c r="E131" s="145" t="s">
        <v>793</v>
      </c>
      <c r="F131" s="146" t="s">
        <v>794</v>
      </c>
      <c r="G131" s="147" t="s">
        <v>344</v>
      </c>
      <c r="H131" s="148">
        <v>100</v>
      </c>
      <c r="I131" s="149"/>
      <c r="J131" s="150">
        <f t="shared" ref="J131:J138" si="0">ROUND(I131*H131,0)</f>
        <v>0</v>
      </c>
      <c r="K131" s="146" t="s">
        <v>1</v>
      </c>
      <c r="L131" s="32"/>
      <c r="M131" s="151" t="s">
        <v>1</v>
      </c>
      <c r="N131" s="152" t="s">
        <v>42</v>
      </c>
      <c r="O131" s="57"/>
      <c r="P131" s="153">
        <f t="shared" ref="P131:P138" si="1">O131*H131</f>
        <v>0</v>
      </c>
      <c r="Q131" s="153">
        <v>0</v>
      </c>
      <c r="R131" s="153">
        <f t="shared" ref="R131:R138" si="2">Q131*H131</f>
        <v>0</v>
      </c>
      <c r="S131" s="153">
        <v>0</v>
      </c>
      <c r="T131" s="154">
        <f t="shared" ref="T131:T138" si="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5" t="s">
        <v>262</v>
      </c>
      <c r="AT131" s="155" t="s">
        <v>176</v>
      </c>
      <c r="AU131" s="155" t="s">
        <v>85</v>
      </c>
      <c r="AY131" s="16" t="s">
        <v>174</v>
      </c>
      <c r="BE131" s="156">
        <f t="shared" ref="BE131:BE138" si="4">IF(N131="základní",J131,0)</f>
        <v>0</v>
      </c>
      <c r="BF131" s="156">
        <f t="shared" ref="BF131:BF138" si="5">IF(N131="snížená",J131,0)</f>
        <v>0</v>
      </c>
      <c r="BG131" s="156">
        <f t="shared" ref="BG131:BG138" si="6">IF(N131="zákl. přenesená",J131,0)</f>
        <v>0</v>
      </c>
      <c r="BH131" s="156">
        <f t="shared" ref="BH131:BH138" si="7">IF(N131="sníž. přenesená",J131,0)</f>
        <v>0</v>
      </c>
      <c r="BI131" s="156">
        <f t="shared" ref="BI131:BI138" si="8">IF(N131="nulová",J131,0)</f>
        <v>0</v>
      </c>
      <c r="BJ131" s="16" t="s">
        <v>8</v>
      </c>
      <c r="BK131" s="156">
        <f t="shared" ref="BK131:BK138" si="9">ROUND(I131*H131,0)</f>
        <v>0</v>
      </c>
      <c r="BL131" s="16" t="s">
        <v>262</v>
      </c>
      <c r="BM131" s="155" t="s">
        <v>96</v>
      </c>
    </row>
    <row r="132" spans="1:65" s="2" customFormat="1" ht="14.45" customHeight="1">
      <c r="A132" s="31"/>
      <c r="B132" s="143"/>
      <c r="C132" s="144" t="s">
        <v>90</v>
      </c>
      <c r="D132" s="144" t="s">
        <v>176</v>
      </c>
      <c r="E132" s="145" t="s">
        <v>795</v>
      </c>
      <c r="F132" s="146" t="s">
        <v>796</v>
      </c>
      <c r="G132" s="147" t="s">
        <v>472</v>
      </c>
      <c r="H132" s="148">
        <v>8</v>
      </c>
      <c r="I132" s="149"/>
      <c r="J132" s="150">
        <f t="shared" si="0"/>
        <v>0</v>
      </c>
      <c r="K132" s="146" t="s">
        <v>1</v>
      </c>
      <c r="L132" s="32"/>
      <c r="M132" s="151" t="s">
        <v>1</v>
      </c>
      <c r="N132" s="152" t="s">
        <v>42</v>
      </c>
      <c r="O132" s="57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5" t="s">
        <v>262</v>
      </c>
      <c r="AT132" s="155" t="s">
        <v>176</v>
      </c>
      <c r="AU132" s="155" t="s">
        <v>85</v>
      </c>
      <c r="AY132" s="16" t="s">
        <v>174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6" t="s">
        <v>8</v>
      </c>
      <c r="BK132" s="156">
        <f t="shared" si="9"/>
        <v>0</v>
      </c>
      <c r="BL132" s="16" t="s">
        <v>262</v>
      </c>
      <c r="BM132" s="155" t="s">
        <v>223</v>
      </c>
    </row>
    <row r="133" spans="1:65" s="2" customFormat="1" ht="24.2" customHeight="1">
      <c r="A133" s="31"/>
      <c r="B133" s="143"/>
      <c r="C133" s="144" t="s">
        <v>93</v>
      </c>
      <c r="D133" s="144" t="s">
        <v>176</v>
      </c>
      <c r="E133" s="145" t="s">
        <v>797</v>
      </c>
      <c r="F133" s="146" t="s">
        <v>798</v>
      </c>
      <c r="G133" s="147" t="s">
        <v>344</v>
      </c>
      <c r="H133" s="148">
        <v>40</v>
      </c>
      <c r="I133" s="149"/>
      <c r="J133" s="150">
        <f t="shared" si="0"/>
        <v>0</v>
      </c>
      <c r="K133" s="146" t="s">
        <v>1</v>
      </c>
      <c r="L133" s="32"/>
      <c r="M133" s="151" t="s">
        <v>1</v>
      </c>
      <c r="N133" s="152" t="s">
        <v>42</v>
      </c>
      <c r="O133" s="57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5" t="s">
        <v>262</v>
      </c>
      <c r="AT133" s="155" t="s">
        <v>176</v>
      </c>
      <c r="AU133" s="155" t="s">
        <v>85</v>
      </c>
      <c r="AY133" s="16" t="s">
        <v>174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6" t="s">
        <v>8</v>
      </c>
      <c r="BK133" s="156">
        <f t="shared" si="9"/>
        <v>0</v>
      </c>
      <c r="BL133" s="16" t="s">
        <v>262</v>
      </c>
      <c r="BM133" s="155" t="s">
        <v>231</v>
      </c>
    </row>
    <row r="134" spans="1:65" s="2" customFormat="1" ht="24.2" customHeight="1">
      <c r="A134" s="31"/>
      <c r="B134" s="143"/>
      <c r="C134" s="144" t="s">
        <v>96</v>
      </c>
      <c r="D134" s="144" t="s">
        <v>176</v>
      </c>
      <c r="E134" s="145" t="s">
        <v>799</v>
      </c>
      <c r="F134" s="146" t="s">
        <v>800</v>
      </c>
      <c r="G134" s="147" t="s">
        <v>344</v>
      </c>
      <c r="H134" s="148">
        <v>1</v>
      </c>
      <c r="I134" s="149"/>
      <c r="J134" s="150">
        <f t="shared" si="0"/>
        <v>0</v>
      </c>
      <c r="K134" s="146" t="s">
        <v>1</v>
      </c>
      <c r="L134" s="32"/>
      <c r="M134" s="151" t="s">
        <v>1</v>
      </c>
      <c r="N134" s="152" t="s">
        <v>42</v>
      </c>
      <c r="O134" s="57"/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5" t="s">
        <v>262</v>
      </c>
      <c r="AT134" s="155" t="s">
        <v>176</v>
      </c>
      <c r="AU134" s="155" t="s">
        <v>85</v>
      </c>
      <c r="AY134" s="16" t="s">
        <v>174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6" t="s">
        <v>8</v>
      </c>
      <c r="BK134" s="156">
        <f t="shared" si="9"/>
        <v>0</v>
      </c>
      <c r="BL134" s="16" t="s">
        <v>262</v>
      </c>
      <c r="BM134" s="155" t="s">
        <v>241</v>
      </c>
    </row>
    <row r="135" spans="1:65" s="2" customFormat="1" ht="24.2" customHeight="1">
      <c r="A135" s="31"/>
      <c r="B135" s="143"/>
      <c r="C135" s="144" t="s">
        <v>216</v>
      </c>
      <c r="D135" s="144" t="s">
        <v>176</v>
      </c>
      <c r="E135" s="145" t="s">
        <v>801</v>
      </c>
      <c r="F135" s="146" t="s">
        <v>802</v>
      </c>
      <c r="G135" s="147" t="s">
        <v>472</v>
      </c>
      <c r="H135" s="148">
        <v>14</v>
      </c>
      <c r="I135" s="149"/>
      <c r="J135" s="150">
        <f t="shared" si="0"/>
        <v>0</v>
      </c>
      <c r="K135" s="146" t="s">
        <v>1</v>
      </c>
      <c r="L135" s="32"/>
      <c r="M135" s="151" t="s">
        <v>1</v>
      </c>
      <c r="N135" s="152" t="s">
        <v>42</v>
      </c>
      <c r="O135" s="57"/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5" t="s">
        <v>262</v>
      </c>
      <c r="AT135" s="155" t="s">
        <v>176</v>
      </c>
      <c r="AU135" s="155" t="s">
        <v>85</v>
      </c>
      <c r="AY135" s="16" t="s">
        <v>174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6" t="s">
        <v>8</v>
      </c>
      <c r="BK135" s="156">
        <f t="shared" si="9"/>
        <v>0</v>
      </c>
      <c r="BL135" s="16" t="s">
        <v>262</v>
      </c>
      <c r="BM135" s="155" t="s">
        <v>255</v>
      </c>
    </row>
    <row r="136" spans="1:65" s="2" customFormat="1" ht="14.45" customHeight="1">
      <c r="A136" s="31"/>
      <c r="B136" s="143"/>
      <c r="C136" s="144" t="s">
        <v>223</v>
      </c>
      <c r="D136" s="144" t="s">
        <v>176</v>
      </c>
      <c r="E136" s="145" t="s">
        <v>803</v>
      </c>
      <c r="F136" s="146" t="s">
        <v>804</v>
      </c>
      <c r="G136" s="147" t="s">
        <v>344</v>
      </c>
      <c r="H136" s="148">
        <v>41</v>
      </c>
      <c r="I136" s="149"/>
      <c r="J136" s="150">
        <f t="shared" si="0"/>
        <v>0</v>
      </c>
      <c r="K136" s="146" t="s">
        <v>1</v>
      </c>
      <c r="L136" s="32"/>
      <c r="M136" s="151" t="s">
        <v>1</v>
      </c>
      <c r="N136" s="152" t="s">
        <v>42</v>
      </c>
      <c r="O136" s="57"/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5" t="s">
        <v>262</v>
      </c>
      <c r="AT136" s="155" t="s">
        <v>176</v>
      </c>
      <c r="AU136" s="155" t="s">
        <v>85</v>
      </c>
      <c r="AY136" s="16" t="s">
        <v>174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6" t="s">
        <v>8</v>
      </c>
      <c r="BK136" s="156">
        <f t="shared" si="9"/>
        <v>0</v>
      </c>
      <c r="BL136" s="16" t="s">
        <v>262</v>
      </c>
      <c r="BM136" s="155" t="s">
        <v>262</v>
      </c>
    </row>
    <row r="137" spans="1:65" s="2" customFormat="1" ht="24.2" customHeight="1">
      <c r="A137" s="31"/>
      <c r="B137" s="143"/>
      <c r="C137" s="144" t="s">
        <v>221</v>
      </c>
      <c r="D137" s="144" t="s">
        <v>176</v>
      </c>
      <c r="E137" s="145" t="s">
        <v>805</v>
      </c>
      <c r="F137" s="146" t="s">
        <v>806</v>
      </c>
      <c r="G137" s="147" t="s">
        <v>344</v>
      </c>
      <c r="H137" s="148">
        <v>41</v>
      </c>
      <c r="I137" s="149"/>
      <c r="J137" s="150">
        <f t="shared" si="0"/>
        <v>0</v>
      </c>
      <c r="K137" s="146" t="s">
        <v>1</v>
      </c>
      <c r="L137" s="32"/>
      <c r="M137" s="151" t="s">
        <v>1</v>
      </c>
      <c r="N137" s="152" t="s">
        <v>42</v>
      </c>
      <c r="O137" s="57"/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5" t="s">
        <v>262</v>
      </c>
      <c r="AT137" s="155" t="s">
        <v>176</v>
      </c>
      <c r="AU137" s="155" t="s">
        <v>85</v>
      </c>
      <c r="AY137" s="16" t="s">
        <v>174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6" t="s">
        <v>8</v>
      </c>
      <c r="BK137" s="156">
        <f t="shared" si="9"/>
        <v>0</v>
      </c>
      <c r="BL137" s="16" t="s">
        <v>262</v>
      </c>
      <c r="BM137" s="155" t="s">
        <v>274</v>
      </c>
    </row>
    <row r="138" spans="1:65" s="2" customFormat="1" ht="24.2" customHeight="1">
      <c r="A138" s="31"/>
      <c r="B138" s="143"/>
      <c r="C138" s="144" t="s">
        <v>231</v>
      </c>
      <c r="D138" s="144" t="s">
        <v>176</v>
      </c>
      <c r="E138" s="145" t="s">
        <v>807</v>
      </c>
      <c r="F138" s="146" t="s">
        <v>808</v>
      </c>
      <c r="G138" s="147" t="s">
        <v>272</v>
      </c>
      <c r="H138" s="148">
        <v>3.4000000000000002E-2</v>
      </c>
      <c r="I138" s="149"/>
      <c r="J138" s="150">
        <f t="shared" si="0"/>
        <v>0</v>
      </c>
      <c r="K138" s="146" t="s">
        <v>1</v>
      </c>
      <c r="L138" s="32"/>
      <c r="M138" s="151" t="s">
        <v>1</v>
      </c>
      <c r="N138" s="152" t="s">
        <v>42</v>
      </c>
      <c r="O138" s="57"/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5" t="s">
        <v>262</v>
      </c>
      <c r="AT138" s="155" t="s">
        <v>176</v>
      </c>
      <c r="AU138" s="155" t="s">
        <v>85</v>
      </c>
      <c r="AY138" s="16" t="s">
        <v>174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6" t="s">
        <v>8</v>
      </c>
      <c r="BK138" s="156">
        <f t="shared" si="9"/>
        <v>0</v>
      </c>
      <c r="BL138" s="16" t="s">
        <v>262</v>
      </c>
      <c r="BM138" s="155" t="s">
        <v>283</v>
      </c>
    </row>
    <row r="139" spans="1:65" s="12" customFormat="1" ht="22.9" customHeight="1">
      <c r="B139" s="130"/>
      <c r="D139" s="131" t="s">
        <v>76</v>
      </c>
      <c r="E139" s="141" t="s">
        <v>809</v>
      </c>
      <c r="F139" s="141" t="s">
        <v>810</v>
      </c>
      <c r="I139" s="133"/>
      <c r="J139" s="142">
        <f>BK139</f>
        <v>0</v>
      </c>
      <c r="L139" s="130"/>
      <c r="M139" s="135"/>
      <c r="N139" s="136"/>
      <c r="O139" s="136"/>
      <c r="P139" s="137">
        <f>SUM(P140:P144)</f>
        <v>0</v>
      </c>
      <c r="Q139" s="136"/>
      <c r="R139" s="137">
        <f>SUM(R140:R144)</f>
        <v>0</v>
      </c>
      <c r="S139" s="136"/>
      <c r="T139" s="138">
        <f>SUM(T140:T144)</f>
        <v>0</v>
      </c>
      <c r="AR139" s="131" t="s">
        <v>85</v>
      </c>
      <c r="AT139" s="139" t="s">
        <v>76</v>
      </c>
      <c r="AU139" s="139" t="s">
        <v>8</v>
      </c>
      <c r="AY139" s="131" t="s">
        <v>174</v>
      </c>
      <c r="BK139" s="140">
        <f>SUM(BK140:BK144)</f>
        <v>0</v>
      </c>
    </row>
    <row r="140" spans="1:65" s="2" customFormat="1" ht="14.45" customHeight="1">
      <c r="A140" s="31"/>
      <c r="B140" s="143"/>
      <c r="C140" s="144" t="s">
        <v>237</v>
      </c>
      <c r="D140" s="144" t="s">
        <v>176</v>
      </c>
      <c r="E140" s="145" t="s">
        <v>811</v>
      </c>
      <c r="F140" s="146" t="s">
        <v>812</v>
      </c>
      <c r="G140" s="147" t="s">
        <v>472</v>
      </c>
      <c r="H140" s="148">
        <v>10</v>
      </c>
      <c r="I140" s="149"/>
      <c r="J140" s="150">
        <f>ROUND(I140*H140,0)</f>
        <v>0</v>
      </c>
      <c r="K140" s="146" t="s">
        <v>1</v>
      </c>
      <c r="L140" s="32"/>
      <c r="M140" s="151" t="s">
        <v>1</v>
      </c>
      <c r="N140" s="152" t="s">
        <v>42</v>
      </c>
      <c r="O140" s="57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5" t="s">
        <v>262</v>
      </c>
      <c r="AT140" s="155" t="s">
        <v>176</v>
      </c>
      <c r="AU140" s="155" t="s">
        <v>85</v>
      </c>
      <c r="AY140" s="16" t="s">
        <v>174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6" t="s">
        <v>8</v>
      </c>
      <c r="BK140" s="156">
        <f>ROUND(I140*H140,0)</f>
        <v>0</v>
      </c>
      <c r="BL140" s="16" t="s">
        <v>262</v>
      </c>
      <c r="BM140" s="155" t="s">
        <v>290</v>
      </c>
    </row>
    <row r="141" spans="1:65" s="2" customFormat="1" ht="24.2" customHeight="1">
      <c r="A141" s="31"/>
      <c r="B141" s="143"/>
      <c r="C141" s="144" t="s">
        <v>241</v>
      </c>
      <c r="D141" s="144" t="s">
        <v>176</v>
      </c>
      <c r="E141" s="145" t="s">
        <v>813</v>
      </c>
      <c r="F141" s="146" t="s">
        <v>814</v>
      </c>
      <c r="G141" s="147" t="s">
        <v>472</v>
      </c>
      <c r="H141" s="148">
        <v>7</v>
      </c>
      <c r="I141" s="149"/>
      <c r="J141" s="150">
        <f>ROUND(I141*H141,0)</f>
        <v>0</v>
      </c>
      <c r="K141" s="146" t="s">
        <v>1</v>
      </c>
      <c r="L141" s="32"/>
      <c r="M141" s="151" t="s">
        <v>1</v>
      </c>
      <c r="N141" s="152" t="s">
        <v>42</v>
      </c>
      <c r="O141" s="57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5" t="s">
        <v>262</v>
      </c>
      <c r="AT141" s="155" t="s">
        <v>176</v>
      </c>
      <c r="AU141" s="155" t="s">
        <v>85</v>
      </c>
      <c r="AY141" s="16" t="s">
        <v>174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8</v>
      </c>
      <c r="BK141" s="156">
        <f>ROUND(I141*H141,0)</f>
        <v>0</v>
      </c>
      <c r="BL141" s="16" t="s">
        <v>262</v>
      </c>
      <c r="BM141" s="155" t="s">
        <v>304</v>
      </c>
    </row>
    <row r="142" spans="1:65" s="2" customFormat="1" ht="24.2" customHeight="1">
      <c r="A142" s="31"/>
      <c r="B142" s="143"/>
      <c r="C142" s="144" t="s">
        <v>250</v>
      </c>
      <c r="D142" s="144" t="s">
        <v>176</v>
      </c>
      <c r="E142" s="145" t="s">
        <v>815</v>
      </c>
      <c r="F142" s="146" t="s">
        <v>816</v>
      </c>
      <c r="G142" s="147" t="s">
        <v>472</v>
      </c>
      <c r="H142" s="148">
        <v>7</v>
      </c>
      <c r="I142" s="149"/>
      <c r="J142" s="150">
        <f>ROUND(I142*H142,0)</f>
        <v>0</v>
      </c>
      <c r="K142" s="146" t="s">
        <v>1</v>
      </c>
      <c r="L142" s="32"/>
      <c r="M142" s="151" t="s">
        <v>1</v>
      </c>
      <c r="N142" s="152" t="s">
        <v>42</v>
      </c>
      <c r="O142" s="57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5" t="s">
        <v>262</v>
      </c>
      <c r="AT142" s="155" t="s">
        <v>176</v>
      </c>
      <c r="AU142" s="155" t="s">
        <v>85</v>
      </c>
      <c r="AY142" s="16" t="s">
        <v>174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6" t="s">
        <v>8</v>
      </c>
      <c r="BK142" s="156">
        <f>ROUND(I142*H142,0)</f>
        <v>0</v>
      </c>
      <c r="BL142" s="16" t="s">
        <v>262</v>
      </c>
      <c r="BM142" s="155" t="s">
        <v>315</v>
      </c>
    </row>
    <row r="143" spans="1:65" s="2" customFormat="1" ht="24.2" customHeight="1">
      <c r="A143" s="31"/>
      <c r="B143" s="143"/>
      <c r="C143" s="144" t="s">
        <v>255</v>
      </c>
      <c r="D143" s="144" t="s">
        <v>176</v>
      </c>
      <c r="E143" s="145" t="s">
        <v>817</v>
      </c>
      <c r="F143" s="146" t="s">
        <v>818</v>
      </c>
      <c r="G143" s="147" t="s">
        <v>472</v>
      </c>
      <c r="H143" s="148">
        <v>1</v>
      </c>
      <c r="I143" s="149"/>
      <c r="J143" s="150">
        <f>ROUND(I143*H143,0)</f>
        <v>0</v>
      </c>
      <c r="K143" s="146" t="s">
        <v>1</v>
      </c>
      <c r="L143" s="32"/>
      <c r="M143" s="151" t="s">
        <v>1</v>
      </c>
      <c r="N143" s="152" t="s">
        <v>42</v>
      </c>
      <c r="O143" s="57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5" t="s">
        <v>262</v>
      </c>
      <c r="AT143" s="155" t="s">
        <v>176</v>
      </c>
      <c r="AU143" s="155" t="s">
        <v>85</v>
      </c>
      <c r="AY143" s="16" t="s">
        <v>174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8</v>
      </c>
      <c r="BK143" s="156">
        <f>ROUND(I143*H143,0)</f>
        <v>0</v>
      </c>
      <c r="BL143" s="16" t="s">
        <v>262</v>
      </c>
      <c r="BM143" s="155" t="s">
        <v>328</v>
      </c>
    </row>
    <row r="144" spans="1:65" s="2" customFormat="1" ht="24.2" customHeight="1">
      <c r="A144" s="31"/>
      <c r="B144" s="143"/>
      <c r="C144" s="144" t="s">
        <v>9</v>
      </c>
      <c r="D144" s="144" t="s">
        <v>176</v>
      </c>
      <c r="E144" s="145" t="s">
        <v>819</v>
      </c>
      <c r="F144" s="146" t="s">
        <v>820</v>
      </c>
      <c r="G144" s="147" t="s">
        <v>272</v>
      </c>
      <c r="H144" s="148">
        <v>8.0000000000000002E-3</v>
      </c>
      <c r="I144" s="149"/>
      <c r="J144" s="150">
        <f>ROUND(I144*H144,0)</f>
        <v>0</v>
      </c>
      <c r="K144" s="146" t="s">
        <v>1</v>
      </c>
      <c r="L144" s="32"/>
      <c r="M144" s="151" t="s">
        <v>1</v>
      </c>
      <c r="N144" s="152" t="s">
        <v>42</v>
      </c>
      <c r="O144" s="57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5" t="s">
        <v>262</v>
      </c>
      <c r="AT144" s="155" t="s">
        <v>176</v>
      </c>
      <c r="AU144" s="155" t="s">
        <v>85</v>
      </c>
      <c r="AY144" s="16" t="s">
        <v>174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6" t="s">
        <v>8</v>
      </c>
      <c r="BK144" s="156">
        <f>ROUND(I144*H144,0)</f>
        <v>0</v>
      </c>
      <c r="BL144" s="16" t="s">
        <v>262</v>
      </c>
      <c r="BM144" s="155" t="s">
        <v>341</v>
      </c>
    </row>
    <row r="145" spans="1:65" s="12" customFormat="1" ht="22.9" customHeight="1">
      <c r="B145" s="130"/>
      <c r="D145" s="131" t="s">
        <v>76</v>
      </c>
      <c r="E145" s="141" t="s">
        <v>821</v>
      </c>
      <c r="F145" s="141" t="s">
        <v>822</v>
      </c>
      <c r="I145" s="133"/>
      <c r="J145" s="142">
        <f>BK145</f>
        <v>0</v>
      </c>
      <c r="L145" s="130"/>
      <c r="M145" s="135"/>
      <c r="N145" s="136"/>
      <c r="O145" s="136"/>
      <c r="P145" s="137">
        <f>SUM(P146:P155)</f>
        <v>0</v>
      </c>
      <c r="Q145" s="136"/>
      <c r="R145" s="137">
        <f>SUM(R146:R155)</f>
        <v>0</v>
      </c>
      <c r="S145" s="136"/>
      <c r="T145" s="138">
        <f>SUM(T146:T155)</f>
        <v>0</v>
      </c>
      <c r="AR145" s="131" t="s">
        <v>85</v>
      </c>
      <c r="AT145" s="139" t="s">
        <v>76</v>
      </c>
      <c r="AU145" s="139" t="s">
        <v>8</v>
      </c>
      <c r="AY145" s="131" t="s">
        <v>174</v>
      </c>
      <c r="BK145" s="140">
        <f>SUM(BK146:BK155)</f>
        <v>0</v>
      </c>
    </row>
    <row r="146" spans="1:65" s="2" customFormat="1" ht="24.2" customHeight="1">
      <c r="A146" s="31"/>
      <c r="B146" s="143"/>
      <c r="C146" s="144" t="s">
        <v>262</v>
      </c>
      <c r="D146" s="144" t="s">
        <v>176</v>
      </c>
      <c r="E146" s="145" t="s">
        <v>823</v>
      </c>
      <c r="F146" s="146" t="s">
        <v>824</v>
      </c>
      <c r="G146" s="147" t="s">
        <v>472</v>
      </c>
      <c r="H146" s="148">
        <v>7</v>
      </c>
      <c r="I146" s="149"/>
      <c r="J146" s="150">
        <f t="shared" ref="J146:J155" si="10">ROUND(I146*H146,0)</f>
        <v>0</v>
      </c>
      <c r="K146" s="146" t="s">
        <v>1</v>
      </c>
      <c r="L146" s="32"/>
      <c r="M146" s="151" t="s">
        <v>1</v>
      </c>
      <c r="N146" s="152" t="s">
        <v>42</v>
      </c>
      <c r="O146" s="57"/>
      <c r="P146" s="153">
        <f t="shared" ref="P146:P155" si="11">O146*H146</f>
        <v>0</v>
      </c>
      <c r="Q146" s="153">
        <v>0</v>
      </c>
      <c r="R146" s="153">
        <f t="shared" ref="R146:R155" si="12">Q146*H146</f>
        <v>0</v>
      </c>
      <c r="S146" s="153">
        <v>0</v>
      </c>
      <c r="T146" s="154">
        <f t="shared" ref="T146:T155" si="13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5" t="s">
        <v>262</v>
      </c>
      <c r="AT146" s="155" t="s">
        <v>176</v>
      </c>
      <c r="AU146" s="155" t="s">
        <v>85</v>
      </c>
      <c r="AY146" s="16" t="s">
        <v>174</v>
      </c>
      <c r="BE146" s="156">
        <f t="shared" ref="BE146:BE155" si="14">IF(N146="základní",J146,0)</f>
        <v>0</v>
      </c>
      <c r="BF146" s="156">
        <f t="shared" ref="BF146:BF155" si="15">IF(N146="snížená",J146,0)</f>
        <v>0</v>
      </c>
      <c r="BG146" s="156">
        <f t="shared" ref="BG146:BG155" si="16">IF(N146="zákl. přenesená",J146,0)</f>
        <v>0</v>
      </c>
      <c r="BH146" s="156">
        <f t="shared" ref="BH146:BH155" si="17">IF(N146="sníž. přenesená",J146,0)</f>
        <v>0</v>
      </c>
      <c r="BI146" s="156">
        <f t="shared" ref="BI146:BI155" si="18">IF(N146="nulová",J146,0)</f>
        <v>0</v>
      </c>
      <c r="BJ146" s="16" t="s">
        <v>8</v>
      </c>
      <c r="BK146" s="156">
        <f t="shared" ref="BK146:BK155" si="19">ROUND(I146*H146,0)</f>
        <v>0</v>
      </c>
      <c r="BL146" s="16" t="s">
        <v>262</v>
      </c>
      <c r="BM146" s="155" t="s">
        <v>332</v>
      </c>
    </row>
    <row r="147" spans="1:65" s="2" customFormat="1" ht="14.45" customHeight="1">
      <c r="A147" s="31"/>
      <c r="B147" s="143"/>
      <c r="C147" s="144" t="s">
        <v>269</v>
      </c>
      <c r="D147" s="144" t="s">
        <v>176</v>
      </c>
      <c r="E147" s="145" t="s">
        <v>825</v>
      </c>
      <c r="F147" s="146" t="s">
        <v>826</v>
      </c>
      <c r="G147" s="147" t="s">
        <v>179</v>
      </c>
      <c r="H147" s="148">
        <v>40</v>
      </c>
      <c r="I147" s="149"/>
      <c r="J147" s="150">
        <f t="shared" si="10"/>
        <v>0</v>
      </c>
      <c r="K147" s="146" t="s">
        <v>1</v>
      </c>
      <c r="L147" s="32"/>
      <c r="M147" s="151" t="s">
        <v>1</v>
      </c>
      <c r="N147" s="152" t="s">
        <v>42</v>
      </c>
      <c r="O147" s="57"/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5" t="s">
        <v>262</v>
      </c>
      <c r="AT147" s="155" t="s">
        <v>176</v>
      </c>
      <c r="AU147" s="155" t="s">
        <v>85</v>
      </c>
      <c r="AY147" s="16" t="s">
        <v>174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6" t="s">
        <v>8</v>
      </c>
      <c r="BK147" s="156">
        <f t="shared" si="19"/>
        <v>0</v>
      </c>
      <c r="BL147" s="16" t="s">
        <v>262</v>
      </c>
      <c r="BM147" s="155" t="s">
        <v>364</v>
      </c>
    </row>
    <row r="148" spans="1:65" s="2" customFormat="1" ht="24.2" customHeight="1">
      <c r="A148" s="31"/>
      <c r="B148" s="143"/>
      <c r="C148" s="144" t="s">
        <v>274</v>
      </c>
      <c r="D148" s="144" t="s">
        <v>176</v>
      </c>
      <c r="E148" s="145" t="s">
        <v>827</v>
      </c>
      <c r="F148" s="146" t="s">
        <v>828</v>
      </c>
      <c r="G148" s="147" t="s">
        <v>472</v>
      </c>
      <c r="H148" s="148">
        <v>1</v>
      </c>
      <c r="I148" s="149"/>
      <c r="J148" s="150">
        <f t="shared" si="10"/>
        <v>0</v>
      </c>
      <c r="K148" s="146" t="s">
        <v>1</v>
      </c>
      <c r="L148" s="32"/>
      <c r="M148" s="151" t="s">
        <v>1</v>
      </c>
      <c r="N148" s="152" t="s">
        <v>42</v>
      </c>
      <c r="O148" s="57"/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5" t="s">
        <v>262</v>
      </c>
      <c r="AT148" s="155" t="s">
        <v>176</v>
      </c>
      <c r="AU148" s="155" t="s">
        <v>85</v>
      </c>
      <c r="AY148" s="16" t="s">
        <v>174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6" t="s">
        <v>8</v>
      </c>
      <c r="BK148" s="156">
        <f t="shared" si="19"/>
        <v>0</v>
      </c>
      <c r="BL148" s="16" t="s">
        <v>262</v>
      </c>
      <c r="BM148" s="155" t="s">
        <v>374</v>
      </c>
    </row>
    <row r="149" spans="1:65" s="2" customFormat="1" ht="24.2" customHeight="1">
      <c r="A149" s="31"/>
      <c r="B149" s="143"/>
      <c r="C149" s="144" t="s">
        <v>278</v>
      </c>
      <c r="D149" s="144" t="s">
        <v>176</v>
      </c>
      <c r="E149" s="145" t="s">
        <v>829</v>
      </c>
      <c r="F149" s="146" t="s">
        <v>830</v>
      </c>
      <c r="G149" s="147" t="s">
        <v>472</v>
      </c>
      <c r="H149" s="148">
        <v>1</v>
      </c>
      <c r="I149" s="149"/>
      <c r="J149" s="150">
        <f t="shared" si="10"/>
        <v>0</v>
      </c>
      <c r="K149" s="146" t="s">
        <v>1</v>
      </c>
      <c r="L149" s="32"/>
      <c r="M149" s="151" t="s">
        <v>1</v>
      </c>
      <c r="N149" s="152" t="s">
        <v>42</v>
      </c>
      <c r="O149" s="57"/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5" t="s">
        <v>262</v>
      </c>
      <c r="AT149" s="155" t="s">
        <v>176</v>
      </c>
      <c r="AU149" s="155" t="s">
        <v>85</v>
      </c>
      <c r="AY149" s="16" t="s">
        <v>174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6" t="s">
        <v>8</v>
      </c>
      <c r="BK149" s="156">
        <f t="shared" si="19"/>
        <v>0</v>
      </c>
      <c r="BL149" s="16" t="s">
        <v>262</v>
      </c>
      <c r="BM149" s="155" t="s">
        <v>385</v>
      </c>
    </row>
    <row r="150" spans="1:65" s="2" customFormat="1" ht="37.9" customHeight="1">
      <c r="A150" s="31"/>
      <c r="B150" s="143"/>
      <c r="C150" s="144" t="s">
        <v>283</v>
      </c>
      <c r="D150" s="144" t="s">
        <v>176</v>
      </c>
      <c r="E150" s="145" t="s">
        <v>831</v>
      </c>
      <c r="F150" s="146" t="s">
        <v>832</v>
      </c>
      <c r="G150" s="147" t="s">
        <v>472</v>
      </c>
      <c r="H150" s="148">
        <v>2</v>
      </c>
      <c r="I150" s="149"/>
      <c r="J150" s="150">
        <f t="shared" si="10"/>
        <v>0</v>
      </c>
      <c r="K150" s="146" t="s">
        <v>1</v>
      </c>
      <c r="L150" s="32"/>
      <c r="M150" s="151" t="s">
        <v>1</v>
      </c>
      <c r="N150" s="152" t="s">
        <v>42</v>
      </c>
      <c r="O150" s="57"/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5" t="s">
        <v>262</v>
      </c>
      <c r="AT150" s="155" t="s">
        <v>176</v>
      </c>
      <c r="AU150" s="155" t="s">
        <v>85</v>
      </c>
      <c r="AY150" s="16" t="s">
        <v>174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6" t="s">
        <v>8</v>
      </c>
      <c r="BK150" s="156">
        <f t="shared" si="19"/>
        <v>0</v>
      </c>
      <c r="BL150" s="16" t="s">
        <v>262</v>
      </c>
      <c r="BM150" s="155" t="s">
        <v>394</v>
      </c>
    </row>
    <row r="151" spans="1:65" s="2" customFormat="1" ht="37.9" customHeight="1">
      <c r="A151" s="31"/>
      <c r="B151" s="143"/>
      <c r="C151" s="144" t="s">
        <v>7</v>
      </c>
      <c r="D151" s="144" t="s">
        <v>176</v>
      </c>
      <c r="E151" s="145" t="s">
        <v>833</v>
      </c>
      <c r="F151" s="146" t="s">
        <v>834</v>
      </c>
      <c r="G151" s="147" t="s">
        <v>472</v>
      </c>
      <c r="H151" s="148">
        <v>1</v>
      </c>
      <c r="I151" s="149"/>
      <c r="J151" s="150">
        <f t="shared" si="10"/>
        <v>0</v>
      </c>
      <c r="K151" s="146" t="s">
        <v>1</v>
      </c>
      <c r="L151" s="32"/>
      <c r="M151" s="151" t="s">
        <v>1</v>
      </c>
      <c r="N151" s="152" t="s">
        <v>42</v>
      </c>
      <c r="O151" s="57"/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5" t="s">
        <v>262</v>
      </c>
      <c r="AT151" s="155" t="s">
        <v>176</v>
      </c>
      <c r="AU151" s="155" t="s">
        <v>85</v>
      </c>
      <c r="AY151" s="16" t="s">
        <v>174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6" t="s">
        <v>8</v>
      </c>
      <c r="BK151" s="156">
        <f t="shared" si="19"/>
        <v>0</v>
      </c>
      <c r="BL151" s="16" t="s">
        <v>262</v>
      </c>
      <c r="BM151" s="155" t="s">
        <v>403</v>
      </c>
    </row>
    <row r="152" spans="1:65" s="2" customFormat="1" ht="37.9" customHeight="1">
      <c r="A152" s="31"/>
      <c r="B152" s="143"/>
      <c r="C152" s="144" t="s">
        <v>290</v>
      </c>
      <c r="D152" s="144" t="s">
        <v>176</v>
      </c>
      <c r="E152" s="145" t="s">
        <v>835</v>
      </c>
      <c r="F152" s="146" t="s">
        <v>836</v>
      </c>
      <c r="G152" s="147" t="s">
        <v>472</v>
      </c>
      <c r="H152" s="148">
        <v>1</v>
      </c>
      <c r="I152" s="149"/>
      <c r="J152" s="150">
        <f t="shared" si="10"/>
        <v>0</v>
      </c>
      <c r="K152" s="146" t="s">
        <v>1</v>
      </c>
      <c r="L152" s="32"/>
      <c r="M152" s="151" t="s">
        <v>1</v>
      </c>
      <c r="N152" s="152" t="s">
        <v>42</v>
      </c>
      <c r="O152" s="57"/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5" t="s">
        <v>262</v>
      </c>
      <c r="AT152" s="155" t="s">
        <v>176</v>
      </c>
      <c r="AU152" s="155" t="s">
        <v>85</v>
      </c>
      <c r="AY152" s="16" t="s">
        <v>174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6" t="s">
        <v>8</v>
      </c>
      <c r="BK152" s="156">
        <f t="shared" si="19"/>
        <v>0</v>
      </c>
      <c r="BL152" s="16" t="s">
        <v>262</v>
      </c>
      <c r="BM152" s="155" t="s">
        <v>414</v>
      </c>
    </row>
    <row r="153" spans="1:65" s="2" customFormat="1" ht="37.9" customHeight="1">
      <c r="A153" s="31"/>
      <c r="B153" s="143"/>
      <c r="C153" s="144" t="s">
        <v>296</v>
      </c>
      <c r="D153" s="144" t="s">
        <v>176</v>
      </c>
      <c r="E153" s="145" t="s">
        <v>837</v>
      </c>
      <c r="F153" s="146" t="s">
        <v>838</v>
      </c>
      <c r="G153" s="147" t="s">
        <v>472</v>
      </c>
      <c r="H153" s="148">
        <v>1</v>
      </c>
      <c r="I153" s="149"/>
      <c r="J153" s="150">
        <f t="shared" si="10"/>
        <v>0</v>
      </c>
      <c r="K153" s="146" t="s">
        <v>1</v>
      </c>
      <c r="L153" s="32"/>
      <c r="M153" s="151" t="s">
        <v>1</v>
      </c>
      <c r="N153" s="152" t="s">
        <v>42</v>
      </c>
      <c r="O153" s="57"/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5" t="s">
        <v>262</v>
      </c>
      <c r="AT153" s="155" t="s">
        <v>176</v>
      </c>
      <c r="AU153" s="155" t="s">
        <v>85</v>
      </c>
      <c r="AY153" s="16" t="s">
        <v>174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6" t="s">
        <v>8</v>
      </c>
      <c r="BK153" s="156">
        <f t="shared" si="19"/>
        <v>0</v>
      </c>
      <c r="BL153" s="16" t="s">
        <v>262</v>
      </c>
      <c r="BM153" s="155" t="s">
        <v>426</v>
      </c>
    </row>
    <row r="154" spans="1:65" s="2" customFormat="1" ht="14.45" customHeight="1">
      <c r="A154" s="31"/>
      <c r="B154" s="143"/>
      <c r="C154" s="144" t="s">
        <v>304</v>
      </c>
      <c r="D154" s="144" t="s">
        <v>176</v>
      </c>
      <c r="E154" s="145" t="s">
        <v>839</v>
      </c>
      <c r="F154" s="146" t="s">
        <v>840</v>
      </c>
      <c r="G154" s="147" t="s">
        <v>472</v>
      </c>
      <c r="H154" s="148">
        <v>7</v>
      </c>
      <c r="I154" s="149"/>
      <c r="J154" s="150">
        <f t="shared" si="10"/>
        <v>0</v>
      </c>
      <c r="K154" s="146" t="s">
        <v>1</v>
      </c>
      <c r="L154" s="32"/>
      <c r="M154" s="151" t="s">
        <v>1</v>
      </c>
      <c r="N154" s="152" t="s">
        <v>42</v>
      </c>
      <c r="O154" s="57"/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5" t="s">
        <v>262</v>
      </c>
      <c r="AT154" s="155" t="s">
        <v>176</v>
      </c>
      <c r="AU154" s="155" t="s">
        <v>85</v>
      </c>
      <c r="AY154" s="16" t="s">
        <v>174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6" t="s">
        <v>8</v>
      </c>
      <c r="BK154" s="156">
        <f t="shared" si="19"/>
        <v>0</v>
      </c>
      <c r="BL154" s="16" t="s">
        <v>262</v>
      </c>
      <c r="BM154" s="155" t="s">
        <v>433</v>
      </c>
    </row>
    <row r="155" spans="1:65" s="2" customFormat="1" ht="24.2" customHeight="1">
      <c r="A155" s="31"/>
      <c r="B155" s="143"/>
      <c r="C155" s="144" t="s">
        <v>308</v>
      </c>
      <c r="D155" s="144" t="s">
        <v>176</v>
      </c>
      <c r="E155" s="145" t="s">
        <v>841</v>
      </c>
      <c r="F155" s="146" t="s">
        <v>842</v>
      </c>
      <c r="G155" s="147" t="s">
        <v>272</v>
      </c>
      <c r="H155" s="148">
        <v>0.20399999999999999</v>
      </c>
      <c r="I155" s="149"/>
      <c r="J155" s="150">
        <f t="shared" si="10"/>
        <v>0</v>
      </c>
      <c r="K155" s="146" t="s">
        <v>1</v>
      </c>
      <c r="L155" s="32"/>
      <c r="M155" s="151" t="s">
        <v>1</v>
      </c>
      <c r="N155" s="152" t="s">
        <v>42</v>
      </c>
      <c r="O155" s="57"/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5" t="s">
        <v>262</v>
      </c>
      <c r="AT155" s="155" t="s">
        <v>176</v>
      </c>
      <c r="AU155" s="155" t="s">
        <v>85</v>
      </c>
      <c r="AY155" s="16" t="s">
        <v>174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6" t="s">
        <v>8</v>
      </c>
      <c r="BK155" s="156">
        <f t="shared" si="19"/>
        <v>0</v>
      </c>
      <c r="BL155" s="16" t="s">
        <v>262</v>
      </c>
      <c r="BM155" s="155" t="s">
        <v>443</v>
      </c>
    </row>
    <row r="156" spans="1:65" s="12" customFormat="1" ht="22.9" customHeight="1">
      <c r="B156" s="130"/>
      <c r="D156" s="131" t="s">
        <v>76</v>
      </c>
      <c r="E156" s="141" t="s">
        <v>737</v>
      </c>
      <c r="F156" s="141" t="s">
        <v>738</v>
      </c>
      <c r="I156" s="133"/>
      <c r="J156" s="142">
        <f>BK156</f>
        <v>0</v>
      </c>
      <c r="L156" s="130"/>
      <c r="M156" s="135"/>
      <c r="N156" s="136"/>
      <c r="O156" s="136"/>
      <c r="P156" s="137">
        <f>P157</f>
        <v>0</v>
      </c>
      <c r="Q156" s="136"/>
      <c r="R156" s="137">
        <f>R157</f>
        <v>1.23E-3</v>
      </c>
      <c r="S156" s="136"/>
      <c r="T156" s="138">
        <f>T157</f>
        <v>0</v>
      </c>
      <c r="AR156" s="131" t="s">
        <v>85</v>
      </c>
      <c r="AT156" s="139" t="s">
        <v>76</v>
      </c>
      <c r="AU156" s="139" t="s">
        <v>8</v>
      </c>
      <c r="AY156" s="131" t="s">
        <v>174</v>
      </c>
      <c r="BK156" s="140">
        <f>BK157</f>
        <v>0</v>
      </c>
    </row>
    <row r="157" spans="1:65" s="2" customFormat="1" ht="24.2" customHeight="1">
      <c r="A157" s="31"/>
      <c r="B157" s="143"/>
      <c r="C157" s="144" t="s">
        <v>315</v>
      </c>
      <c r="D157" s="144" t="s">
        <v>176</v>
      </c>
      <c r="E157" s="145" t="s">
        <v>843</v>
      </c>
      <c r="F157" s="146" t="s">
        <v>844</v>
      </c>
      <c r="G157" s="147" t="s">
        <v>344</v>
      </c>
      <c r="H157" s="148">
        <v>41</v>
      </c>
      <c r="I157" s="149"/>
      <c r="J157" s="150">
        <f>ROUND(I157*H157,0)</f>
        <v>0</v>
      </c>
      <c r="K157" s="146" t="s">
        <v>180</v>
      </c>
      <c r="L157" s="32"/>
      <c r="M157" s="151" t="s">
        <v>1</v>
      </c>
      <c r="N157" s="152" t="s">
        <v>42</v>
      </c>
      <c r="O157" s="57"/>
      <c r="P157" s="153">
        <f>O157*H157</f>
        <v>0</v>
      </c>
      <c r="Q157" s="153">
        <v>3.0000000000000001E-5</v>
      </c>
      <c r="R157" s="153">
        <f>Q157*H157</f>
        <v>1.23E-3</v>
      </c>
      <c r="S157" s="153">
        <v>0</v>
      </c>
      <c r="T157" s="154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5" t="s">
        <v>262</v>
      </c>
      <c r="AT157" s="155" t="s">
        <v>176</v>
      </c>
      <c r="AU157" s="155" t="s">
        <v>85</v>
      </c>
      <c r="AY157" s="16" t="s">
        <v>174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6" t="s">
        <v>8</v>
      </c>
      <c r="BK157" s="156">
        <f>ROUND(I157*H157,0)</f>
        <v>0</v>
      </c>
      <c r="BL157" s="16" t="s">
        <v>262</v>
      </c>
      <c r="BM157" s="155" t="s">
        <v>845</v>
      </c>
    </row>
    <row r="158" spans="1:65" s="12" customFormat="1" ht="25.9" customHeight="1">
      <c r="B158" s="130"/>
      <c r="D158" s="131" t="s">
        <v>76</v>
      </c>
      <c r="E158" s="132" t="s">
        <v>767</v>
      </c>
      <c r="F158" s="132" t="s">
        <v>768</v>
      </c>
      <c r="I158" s="133"/>
      <c r="J158" s="134">
        <f>BK158</f>
        <v>0</v>
      </c>
      <c r="L158" s="130"/>
      <c r="M158" s="135"/>
      <c r="N158" s="136"/>
      <c r="O158" s="136"/>
      <c r="P158" s="137">
        <f>SUM(P159:P161)</f>
        <v>0</v>
      </c>
      <c r="Q158" s="136"/>
      <c r="R158" s="137">
        <f>SUM(R159:R161)</f>
        <v>0</v>
      </c>
      <c r="S158" s="136"/>
      <c r="T158" s="138">
        <f>SUM(T159:T161)</f>
        <v>0</v>
      </c>
      <c r="AR158" s="131" t="s">
        <v>90</v>
      </c>
      <c r="AT158" s="139" t="s">
        <v>76</v>
      </c>
      <c r="AU158" s="139" t="s">
        <v>77</v>
      </c>
      <c r="AY158" s="131" t="s">
        <v>174</v>
      </c>
      <c r="BK158" s="140">
        <f>SUM(BK159:BK161)</f>
        <v>0</v>
      </c>
    </row>
    <row r="159" spans="1:65" s="2" customFormat="1" ht="14.45" customHeight="1">
      <c r="A159" s="31"/>
      <c r="B159" s="143"/>
      <c r="C159" s="144" t="s">
        <v>321</v>
      </c>
      <c r="D159" s="144" t="s">
        <v>176</v>
      </c>
      <c r="E159" s="145" t="s">
        <v>846</v>
      </c>
      <c r="F159" s="146" t="s">
        <v>847</v>
      </c>
      <c r="G159" s="147" t="s">
        <v>772</v>
      </c>
      <c r="H159" s="148">
        <v>20</v>
      </c>
      <c r="I159" s="149"/>
      <c r="J159" s="150">
        <f>ROUND(I159*H159,0)</f>
        <v>0</v>
      </c>
      <c r="K159" s="146" t="s">
        <v>180</v>
      </c>
      <c r="L159" s="32"/>
      <c r="M159" s="151" t="s">
        <v>1</v>
      </c>
      <c r="N159" s="152" t="s">
        <v>42</v>
      </c>
      <c r="O159" s="57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5" t="s">
        <v>773</v>
      </c>
      <c r="AT159" s="155" t="s">
        <v>176</v>
      </c>
      <c r="AU159" s="155" t="s">
        <v>8</v>
      </c>
      <c r="AY159" s="16" t="s">
        <v>174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6" t="s">
        <v>8</v>
      </c>
      <c r="BK159" s="156">
        <f>ROUND(I159*H159,0)</f>
        <v>0</v>
      </c>
      <c r="BL159" s="16" t="s">
        <v>773</v>
      </c>
      <c r="BM159" s="155" t="s">
        <v>848</v>
      </c>
    </row>
    <row r="160" spans="1:65" s="2" customFormat="1" ht="14.45" customHeight="1">
      <c r="A160" s="31"/>
      <c r="B160" s="143"/>
      <c r="C160" s="144" t="s">
        <v>328</v>
      </c>
      <c r="D160" s="144" t="s">
        <v>176</v>
      </c>
      <c r="E160" s="145" t="s">
        <v>770</v>
      </c>
      <c r="F160" s="146" t="s">
        <v>771</v>
      </c>
      <c r="G160" s="147" t="s">
        <v>772</v>
      </c>
      <c r="H160" s="148">
        <v>10</v>
      </c>
      <c r="I160" s="149"/>
      <c r="J160" s="150">
        <f>ROUND(I160*H160,0)</f>
        <v>0</v>
      </c>
      <c r="K160" s="146" t="s">
        <v>180</v>
      </c>
      <c r="L160" s="32"/>
      <c r="M160" s="151" t="s">
        <v>1</v>
      </c>
      <c r="N160" s="152" t="s">
        <v>42</v>
      </c>
      <c r="O160" s="57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5" t="s">
        <v>773</v>
      </c>
      <c r="AT160" s="155" t="s">
        <v>176</v>
      </c>
      <c r="AU160" s="155" t="s">
        <v>8</v>
      </c>
      <c r="AY160" s="16" t="s">
        <v>174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6" t="s">
        <v>8</v>
      </c>
      <c r="BK160" s="156">
        <f>ROUND(I160*H160,0)</f>
        <v>0</v>
      </c>
      <c r="BL160" s="16" t="s">
        <v>773</v>
      </c>
      <c r="BM160" s="155" t="s">
        <v>849</v>
      </c>
    </row>
    <row r="161" spans="1:51" s="13" customFormat="1">
      <c r="B161" s="157"/>
      <c r="D161" s="158" t="s">
        <v>182</v>
      </c>
      <c r="E161" s="159" t="s">
        <v>1</v>
      </c>
      <c r="F161" s="160" t="s">
        <v>850</v>
      </c>
      <c r="H161" s="161">
        <v>10</v>
      </c>
      <c r="I161" s="162"/>
      <c r="L161" s="157"/>
      <c r="M161" s="187"/>
      <c r="N161" s="188"/>
      <c r="O161" s="188"/>
      <c r="P161" s="188"/>
      <c r="Q161" s="188"/>
      <c r="R161" s="188"/>
      <c r="S161" s="188"/>
      <c r="T161" s="189"/>
      <c r="AT161" s="159" t="s">
        <v>182</v>
      </c>
      <c r="AU161" s="159" t="s">
        <v>8</v>
      </c>
      <c r="AV161" s="13" t="s">
        <v>85</v>
      </c>
      <c r="AW161" s="13" t="s">
        <v>33</v>
      </c>
      <c r="AX161" s="13" t="s">
        <v>8</v>
      </c>
      <c r="AY161" s="159" t="s">
        <v>174</v>
      </c>
    </row>
    <row r="162" spans="1:51" s="2" customFormat="1" ht="6.95" customHeight="1">
      <c r="A162" s="31"/>
      <c r="B162" s="46"/>
      <c r="C162" s="47"/>
      <c r="D162" s="47"/>
      <c r="E162" s="47"/>
      <c r="F162" s="47"/>
      <c r="G162" s="47"/>
      <c r="H162" s="47"/>
      <c r="I162" s="47"/>
      <c r="J162" s="47"/>
      <c r="K162" s="47"/>
      <c r="L162" s="32"/>
      <c r="M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</row>
  </sheetData>
  <autoFilter ref="C123:K16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>
      <selection activeCell="E10" sqref="E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105</v>
      </c>
      <c r="L4" s="19"/>
      <c r="M4" s="93" t="s">
        <v>11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6.5" customHeight="1">
      <c r="B7" s="19"/>
      <c r="E7" s="245" t="str">
        <f>'Rekapitulace stavby'!K6</f>
        <v>Přestavba bytu školníka na kanceláře MŠ</v>
      </c>
      <c r="F7" s="246"/>
      <c r="G7" s="246"/>
      <c r="H7" s="246"/>
      <c r="L7" s="19"/>
    </row>
    <row r="8" spans="1:46" s="2" customFormat="1" ht="12" customHeight="1">
      <c r="A8" s="31"/>
      <c r="B8" s="32"/>
      <c r="C8" s="31"/>
      <c r="D8" s="26" t="s">
        <v>118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5" t="s">
        <v>1063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27. 8. 2020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7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32</v>
      </c>
      <c r="F21" s="31"/>
      <c r="G21" s="31"/>
      <c r="H21" s="31"/>
      <c r="I21" s="26" t="s">
        <v>28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35</v>
      </c>
      <c r="F24" s="31"/>
      <c r="G24" s="31"/>
      <c r="H24" s="31"/>
      <c r="I24" s="26" t="s">
        <v>28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37</v>
      </c>
      <c r="E30" s="31"/>
      <c r="F30" s="31"/>
      <c r="G30" s="31"/>
      <c r="H30" s="31"/>
      <c r="I30" s="31"/>
      <c r="J30" s="70">
        <f>ROUND(J119, 0)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41</v>
      </c>
      <c r="E33" s="26" t="s">
        <v>42</v>
      </c>
      <c r="F33" s="99">
        <f>ROUND((SUM(BE119:BE128)),  0)</f>
        <v>0</v>
      </c>
      <c r="G33" s="31"/>
      <c r="H33" s="31"/>
      <c r="I33" s="100">
        <v>0.21</v>
      </c>
      <c r="J33" s="99">
        <f>ROUND(((SUM(BE119:BE128))*I33),  0)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43</v>
      </c>
      <c r="F34" s="99">
        <f>ROUND((SUM(BF119:BF128)),  0)</f>
        <v>0</v>
      </c>
      <c r="G34" s="31"/>
      <c r="H34" s="31"/>
      <c r="I34" s="100">
        <v>0.15</v>
      </c>
      <c r="J34" s="99">
        <f>ROUND(((SUM(BF119:BF128))*I34),  0)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44</v>
      </c>
      <c r="F35" s="99">
        <f>ROUND((SUM(BG119:BG128)),  0)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45</v>
      </c>
      <c r="F36" s="99">
        <f>ROUND((SUM(BH119:BH128)),  0)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9">
        <f>ROUND((SUM(BI119:BI128)),  0)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47</v>
      </c>
      <c r="E39" s="59"/>
      <c r="F39" s="59"/>
      <c r="G39" s="103" t="s">
        <v>48</v>
      </c>
      <c r="H39" s="104" t="s">
        <v>49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52</v>
      </c>
      <c r="E61" s="34"/>
      <c r="F61" s="107" t="s">
        <v>53</v>
      </c>
      <c r="G61" s="44" t="s">
        <v>52</v>
      </c>
      <c r="H61" s="34"/>
      <c r="I61" s="34"/>
      <c r="J61" s="108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52</v>
      </c>
      <c r="E76" s="34"/>
      <c r="F76" s="107" t="s">
        <v>53</v>
      </c>
      <c r="G76" s="44" t="s">
        <v>52</v>
      </c>
      <c r="H76" s="34"/>
      <c r="I76" s="34"/>
      <c r="J76" s="108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5" t="str">
        <f>E7</f>
        <v>Přestavba bytu školníka na kanceláře MŠ</v>
      </c>
      <c r="F85" s="246"/>
      <c r="G85" s="246"/>
      <c r="H85" s="246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118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5" t="str">
        <f>E9</f>
        <v>4 - Větrání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Dvůr Králové nad Labem</v>
      </c>
      <c r="G89" s="31"/>
      <c r="H89" s="31"/>
      <c r="I89" s="26" t="s">
        <v>23</v>
      </c>
      <c r="J89" s="54" t="str">
        <f>IF(J12="","",J12)</f>
        <v>27. 8. 2020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25</v>
      </c>
      <c r="D91" s="31"/>
      <c r="E91" s="31"/>
      <c r="F91" s="24" t="str">
        <f>E15</f>
        <v>Město Dvůr Králové n.L., nám. TGM č.p. 38</v>
      </c>
      <c r="G91" s="31"/>
      <c r="H91" s="31"/>
      <c r="I91" s="26" t="s">
        <v>31</v>
      </c>
      <c r="J91" s="29" t="str">
        <f>E21</f>
        <v>Projektis spol. s r.o., Legionářská 562, D.K.n.L.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>ing. V. Švehla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135</v>
      </c>
      <c r="D94" s="101"/>
      <c r="E94" s="101"/>
      <c r="F94" s="101"/>
      <c r="G94" s="101"/>
      <c r="H94" s="101"/>
      <c r="I94" s="101"/>
      <c r="J94" s="110" t="s">
        <v>136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137</v>
      </c>
      <c r="D96" s="31"/>
      <c r="E96" s="31"/>
      <c r="F96" s="31"/>
      <c r="G96" s="31"/>
      <c r="H96" s="31"/>
      <c r="I96" s="31"/>
      <c r="J96" s="70">
        <f>J119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138</v>
      </c>
    </row>
    <row r="97" spans="1:31" s="9" customFormat="1" ht="24.95" customHeight="1">
      <c r="B97" s="112"/>
      <c r="D97" s="113" t="s">
        <v>145</v>
      </c>
      <c r="E97" s="114"/>
      <c r="F97" s="114"/>
      <c r="G97" s="114"/>
      <c r="H97" s="114"/>
      <c r="I97" s="114"/>
      <c r="J97" s="115">
        <f>J120</f>
        <v>0</v>
      </c>
      <c r="L97" s="112"/>
    </row>
    <row r="98" spans="1:31" s="10" customFormat="1" ht="19.899999999999999" customHeight="1">
      <c r="B98" s="116"/>
      <c r="D98" s="117" t="s">
        <v>860</v>
      </c>
      <c r="E98" s="118"/>
      <c r="F98" s="118"/>
      <c r="G98" s="118"/>
      <c r="H98" s="118"/>
      <c r="I98" s="118"/>
      <c r="J98" s="119">
        <f>J121</f>
        <v>0</v>
      </c>
      <c r="L98" s="116"/>
    </row>
    <row r="99" spans="1:31" s="9" customFormat="1" ht="24.95" customHeight="1">
      <c r="B99" s="112"/>
      <c r="D99" s="113" t="s">
        <v>158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159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17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45" t="str">
        <f>E7</f>
        <v>Přestavba bytu školníka na kanceláře MŠ</v>
      </c>
      <c r="F109" s="246"/>
      <c r="G109" s="246"/>
      <c r="H109" s="246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118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35" t="str">
        <f>E9</f>
        <v>4 - Větrání</v>
      </c>
      <c r="F111" s="244"/>
      <c r="G111" s="244"/>
      <c r="H111" s="244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21</v>
      </c>
      <c r="D113" s="31"/>
      <c r="E113" s="31"/>
      <c r="F113" s="24" t="str">
        <f>F12</f>
        <v>Dvůr Králové nad Labem</v>
      </c>
      <c r="G113" s="31"/>
      <c r="H113" s="31"/>
      <c r="I113" s="26" t="s">
        <v>23</v>
      </c>
      <c r="J113" s="54" t="str">
        <f>IF(J12="","",J12)</f>
        <v>27. 8. 2020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40.15" customHeight="1">
      <c r="A115" s="31"/>
      <c r="B115" s="32"/>
      <c r="C115" s="26" t="s">
        <v>25</v>
      </c>
      <c r="D115" s="31"/>
      <c r="E115" s="31"/>
      <c r="F115" s="24" t="str">
        <f>E15</f>
        <v>Město Dvůr Králové n.L., nám. TGM č.p. 38</v>
      </c>
      <c r="G115" s="31"/>
      <c r="H115" s="31"/>
      <c r="I115" s="26" t="s">
        <v>31</v>
      </c>
      <c r="J115" s="29" t="str">
        <f>E21</f>
        <v>Projektis spol. s r.o., Legionářská 562, D.K.n.L.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29</v>
      </c>
      <c r="D116" s="31"/>
      <c r="E116" s="31"/>
      <c r="F116" s="24" t="str">
        <f>IF(E18="","",E18)</f>
        <v>Vyplň údaj</v>
      </c>
      <c r="G116" s="31"/>
      <c r="H116" s="31"/>
      <c r="I116" s="26" t="s">
        <v>34</v>
      </c>
      <c r="J116" s="29" t="str">
        <f>E24</f>
        <v>ing. V. Švehla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20"/>
      <c r="B118" s="121"/>
      <c r="C118" s="122" t="s">
        <v>160</v>
      </c>
      <c r="D118" s="123" t="s">
        <v>62</v>
      </c>
      <c r="E118" s="123" t="s">
        <v>58</v>
      </c>
      <c r="F118" s="123" t="s">
        <v>59</v>
      </c>
      <c r="G118" s="123" t="s">
        <v>161</v>
      </c>
      <c r="H118" s="123" t="s">
        <v>162</v>
      </c>
      <c r="I118" s="123" t="s">
        <v>163</v>
      </c>
      <c r="J118" s="123" t="s">
        <v>136</v>
      </c>
      <c r="K118" s="124" t="s">
        <v>164</v>
      </c>
      <c r="L118" s="125"/>
      <c r="M118" s="61" t="s">
        <v>1</v>
      </c>
      <c r="N118" s="62" t="s">
        <v>41</v>
      </c>
      <c r="O118" s="62" t="s">
        <v>165</v>
      </c>
      <c r="P118" s="62" t="s">
        <v>166</v>
      </c>
      <c r="Q118" s="62" t="s">
        <v>167</v>
      </c>
      <c r="R118" s="62" t="s">
        <v>168</v>
      </c>
      <c r="S118" s="62" t="s">
        <v>169</v>
      </c>
      <c r="T118" s="63" t="s">
        <v>170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>
      <c r="A119" s="31"/>
      <c r="B119" s="32"/>
      <c r="C119" s="68" t="s">
        <v>171</v>
      </c>
      <c r="D119" s="31"/>
      <c r="E119" s="31"/>
      <c r="F119" s="31"/>
      <c r="G119" s="31"/>
      <c r="H119" s="31"/>
      <c r="I119" s="31"/>
      <c r="J119" s="126">
        <f>BK119</f>
        <v>0</v>
      </c>
      <c r="K119" s="31"/>
      <c r="L119" s="32"/>
      <c r="M119" s="64"/>
      <c r="N119" s="55"/>
      <c r="O119" s="65"/>
      <c r="P119" s="127">
        <f>P120+P126</f>
        <v>0</v>
      </c>
      <c r="Q119" s="65"/>
      <c r="R119" s="127">
        <f>R120+R126</f>
        <v>0</v>
      </c>
      <c r="S119" s="65"/>
      <c r="T119" s="128">
        <f>T120+T126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6" t="s">
        <v>76</v>
      </c>
      <c r="AU119" s="16" t="s">
        <v>138</v>
      </c>
      <c r="BK119" s="129">
        <f>BK120+BK126</f>
        <v>0</v>
      </c>
    </row>
    <row r="120" spans="1:65" s="12" customFormat="1" ht="25.9" customHeight="1">
      <c r="B120" s="130"/>
      <c r="D120" s="131" t="s">
        <v>76</v>
      </c>
      <c r="E120" s="132" t="s">
        <v>300</v>
      </c>
      <c r="F120" s="132" t="s">
        <v>301</v>
      </c>
      <c r="I120" s="133"/>
      <c r="J120" s="134">
        <f>BK120</f>
        <v>0</v>
      </c>
      <c r="L120" s="130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1" t="s">
        <v>85</v>
      </c>
      <c r="AT120" s="139" t="s">
        <v>76</v>
      </c>
      <c r="AU120" s="139" t="s">
        <v>77</v>
      </c>
      <c r="AY120" s="131" t="s">
        <v>174</v>
      </c>
      <c r="BK120" s="140">
        <f>BK121</f>
        <v>0</v>
      </c>
    </row>
    <row r="121" spans="1:65" s="12" customFormat="1" ht="22.9" customHeight="1">
      <c r="B121" s="130"/>
      <c r="D121" s="131" t="s">
        <v>76</v>
      </c>
      <c r="E121" s="141" t="s">
        <v>861</v>
      </c>
      <c r="F121" s="141" t="s">
        <v>91</v>
      </c>
      <c r="I121" s="133"/>
      <c r="J121" s="142">
        <f>BK121</f>
        <v>0</v>
      </c>
      <c r="L121" s="130"/>
      <c r="M121" s="135"/>
      <c r="N121" s="136"/>
      <c r="O121" s="136"/>
      <c r="P121" s="137">
        <f>SUM(P122:P125)</f>
        <v>0</v>
      </c>
      <c r="Q121" s="136"/>
      <c r="R121" s="137">
        <f>SUM(R122:R125)</f>
        <v>0</v>
      </c>
      <c r="S121" s="136"/>
      <c r="T121" s="138">
        <f>SUM(T122:T125)</f>
        <v>0</v>
      </c>
      <c r="AR121" s="131" t="s">
        <v>85</v>
      </c>
      <c r="AT121" s="139" t="s">
        <v>76</v>
      </c>
      <c r="AU121" s="139" t="s">
        <v>8</v>
      </c>
      <c r="AY121" s="131" t="s">
        <v>174</v>
      </c>
      <c r="BK121" s="140">
        <f>SUM(BK122:BK125)</f>
        <v>0</v>
      </c>
    </row>
    <row r="122" spans="1:65" s="2" customFormat="1" ht="14.45" customHeight="1">
      <c r="A122" s="31"/>
      <c r="B122" s="143"/>
      <c r="C122" s="144" t="s">
        <v>8</v>
      </c>
      <c r="D122" s="144" t="s">
        <v>176</v>
      </c>
      <c r="E122" s="145" t="s">
        <v>862</v>
      </c>
      <c r="F122" s="146" t="s">
        <v>863</v>
      </c>
      <c r="G122" s="147" t="s">
        <v>472</v>
      </c>
      <c r="H122" s="148">
        <v>1</v>
      </c>
      <c r="I122" s="149"/>
      <c r="J122" s="150">
        <f>ROUND(I122*H122,0)</f>
        <v>0</v>
      </c>
      <c r="K122" s="146" t="s">
        <v>864</v>
      </c>
      <c r="L122" s="32"/>
      <c r="M122" s="151" t="s">
        <v>1</v>
      </c>
      <c r="N122" s="152" t="s">
        <v>42</v>
      </c>
      <c r="O122" s="57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5" t="s">
        <v>262</v>
      </c>
      <c r="AT122" s="155" t="s">
        <v>176</v>
      </c>
      <c r="AU122" s="155" t="s">
        <v>85</v>
      </c>
      <c r="AY122" s="16" t="s">
        <v>174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6" t="s">
        <v>8</v>
      </c>
      <c r="BK122" s="156">
        <f>ROUND(I122*H122,0)</f>
        <v>0</v>
      </c>
      <c r="BL122" s="16" t="s">
        <v>262</v>
      </c>
      <c r="BM122" s="155" t="s">
        <v>865</v>
      </c>
    </row>
    <row r="123" spans="1:65" s="2" customFormat="1" ht="14.45" customHeight="1">
      <c r="A123" s="31"/>
      <c r="B123" s="143"/>
      <c r="C123" s="174" t="s">
        <v>85</v>
      </c>
      <c r="D123" s="174" t="s">
        <v>329</v>
      </c>
      <c r="E123" s="175" t="s">
        <v>866</v>
      </c>
      <c r="F123" s="176" t="s">
        <v>867</v>
      </c>
      <c r="G123" s="177" t="s">
        <v>472</v>
      </c>
      <c r="H123" s="178">
        <v>1</v>
      </c>
      <c r="I123" s="179"/>
      <c r="J123" s="180">
        <f>ROUND(I123*H123,0)</f>
        <v>0</v>
      </c>
      <c r="K123" s="176" t="s">
        <v>1</v>
      </c>
      <c r="L123" s="181"/>
      <c r="M123" s="182" t="s">
        <v>1</v>
      </c>
      <c r="N123" s="183" t="s">
        <v>42</v>
      </c>
      <c r="O123" s="57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5" t="s">
        <v>332</v>
      </c>
      <c r="AT123" s="155" t="s">
        <v>329</v>
      </c>
      <c r="AU123" s="155" t="s">
        <v>85</v>
      </c>
      <c r="AY123" s="16" t="s">
        <v>174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6" t="s">
        <v>8</v>
      </c>
      <c r="BK123" s="156">
        <f>ROUND(I123*H123,0)</f>
        <v>0</v>
      </c>
      <c r="BL123" s="16" t="s">
        <v>262</v>
      </c>
      <c r="BM123" s="155" t="s">
        <v>868</v>
      </c>
    </row>
    <row r="124" spans="1:65" s="2" customFormat="1" ht="14.45" customHeight="1">
      <c r="A124" s="31"/>
      <c r="B124" s="143"/>
      <c r="C124" s="144" t="s">
        <v>87</v>
      </c>
      <c r="D124" s="144" t="s">
        <v>176</v>
      </c>
      <c r="E124" s="145" t="s">
        <v>869</v>
      </c>
      <c r="F124" s="146" t="s">
        <v>870</v>
      </c>
      <c r="G124" s="147" t="s">
        <v>472</v>
      </c>
      <c r="H124" s="148">
        <v>1</v>
      </c>
      <c r="I124" s="149"/>
      <c r="J124" s="150">
        <f>ROUND(I124*H124,0)</f>
        <v>0</v>
      </c>
      <c r="K124" s="146" t="s">
        <v>864</v>
      </c>
      <c r="L124" s="32"/>
      <c r="M124" s="151" t="s">
        <v>1</v>
      </c>
      <c r="N124" s="152" t="s">
        <v>42</v>
      </c>
      <c r="O124" s="57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5" t="s">
        <v>262</v>
      </c>
      <c r="AT124" s="155" t="s">
        <v>176</v>
      </c>
      <c r="AU124" s="155" t="s">
        <v>85</v>
      </c>
      <c r="AY124" s="16" t="s">
        <v>174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6" t="s">
        <v>8</v>
      </c>
      <c r="BK124" s="156">
        <f>ROUND(I124*H124,0)</f>
        <v>0</v>
      </c>
      <c r="BL124" s="16" t="s">
        <v>262</v>
      </c>
      <c r="BM124" s="155" t="s">
        <v>871</v>
      </c>
    </row>
    <row r="125" spans="1:65" s="2" customFormat="1" ht="14.45" customHeight="1">
      <c r="A125" s="31"/>
      <c r="B125" s="143"/>
      <c r="C125" s="174" t="s">
        <v>90</v>
      </c>
      <c r="D125" s="174" t="s">
        <v>329</v>
      </c>
      <c r="E125" s="175" t="s">
        <v>872</v>
      </c>
      <c r="F125" s="176" t="s">
        <v>873</v>
      </c>
      <c r="G125" s="177" t="s">
        <v>472</v>
      </c>
      <c r="H125" s="178">
        <v>1</v>
      </c>
      <c r="I125" s="179"/>
      <c r="J125" s="180">
        <f>ROUND(I125*H125,0)</f>
        <v>0</v>
      </c>
      <c r="K125" s="176" t="s">
        <v>1</v>
      </c>
      <c r="L125" s="181"/>
      <c r="M125" s="182" t="s">
        <v>1</v>
      </c>
      <c r="N125" s="183" t="s">
        <v>42</v>
      </c>
      <c r="O125" s="57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5" t="s">
        <v>332</v>
      </c>
      <c r="AT125" s="155" t="s">
        <v>329</v>
      </c>
      <c r="AU125" s="155" t="s">
        <v>85</v>
      </c>
      <c r="AY125" s="16" t="s">
        <v>174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6" t="s">
        <v>8</v>
      </c>
      <c r="BK125" s="156">
        <f>ROUND(I125*H125,0)</f>
        <v>0</v>
      </c>
      <c r="BL125" s="16" t="s">
        <v>262</v>
      </c>
      <c r="BM125" s="155" t="s">
        <v>874</v>
      </c>
    </row>
    <row r="126" spans="1:65" s="12" customFormat="1" ht="25.9" customHeight="1">
      <c r="B126" s="130"/>
      <c r="D126" s="131" t="s">
        <v>76</v>
      </c>
      <c r="E126" s="132" t="s">
        <v>767</v>
      </c>
      <c r="F126" s="132" t="s">
        <v>768</v>
      </c>
      <c r="I126" s="133"/>
      <c r="J126" s="134">
        <f>BK126</f>
        <v>0</v>
      </c>
      <c r="L126" s="130"/>
      <c r="M126" s="135"/>
      <c r="N126" s="136"/>
      <c r="O126" s="136"/>
      <c r="P126" s="137">
        <f>SUM(P127:P128)</f>
        <v>0</v>
      </c>
      <c r="Q126" s="136"/>
      <c r="R126" s="137">
        <f>SUM(R127:R128)</f>
        <v>0</v>
      </c>
      <c r="S126" s="136"/>
      <c r="T126" s="138">
        <f>SUM(T127:T128)</f>
        <v>0</v>
      </c>
      <c r="AR126" s="131" t="s">
        <v>90</v>
      </c>
      <c r="AT126" s="139" t="s">
        <v>76</v>
      </c>
      <c r="AU126" s="139" t="s">
        <v>77</v>
      </c>
      <c r="AY126" s="131" t="s">
        <v>174</v>
      </c>
      <c r="BK126" s="140">
        <f>SUM(BK127:BK128)</f>
        <v>0</v>
      </c>
    </row>
    <row r="127" spans="1:65" s="2" customFormat="1" ht="14.45" customHeight="1">
      <c r="A127" s="31"/>
      <c r="B127" s="143"/>
      <c r="C127" s="144" t="s">
        <v>93</v>
      </c>
      <c r="D127" s="144" t="s">
        <v>176</v>
      </c>
      <c r="E127" s="145" t="s">
        <v>770</v>
      </c>
      <c r="F127" s="146" t="s">
        <v>771</v>
      </c>
      <c r="G127" s="147" t="s">
        <v>772</v>
      </c>
      <c r="H127" s="148">
        <v>10</v>
      </c>
      <c r="I127" s="149"/>
      <c r="J127" s="150">
        <f>ROUND(I127*H127,0)</f>
        <v>0</v>
      </c>
      <c r="K127" s="146" t="s">
        <v>180</v>
      </c>
      <c r="L127" s="32"/>
      <c r="M127" s="151" t="s">
        <v>1</v>
      </c>
      <c r="N127" s="152" t="s">
        <v>42</v>
      </c>
      <c r="O127" s="57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5" t="s">
        <v>773</v>
      </c>
      <c r="AT127" s="155" t="s">
        <v>176</v>
      </c>
      <c r="AU127" s="155" t="s">
        <v>8</v>
      </c>
      <c r="AY127" s="16" t="s">
        <v>174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6" t="s">
        <v>8</v>
      </c>
      <c r="BK127" s="156">
        <f>ROUND(I127*H127,0)</f>
        <v>0</v>
      </c>
      <c r="BL127" s="16" t="s">
        <v>773</v>
      </c>
      <c r="BM127" s="155" t="s">
        <v>875</v>
      </c>
    </row>
    <row r="128" spans="1:65" s="13" customFormat="1">
      <c r="B128" s="157"/>
      <c r="D128" s="158" t="s">
        <v>182</v>
      </c>
      <c r="E128" s="159" t="s">
        <v>1</v>
      </c>
      <c r="F128" s="160" t="s">
        <v>876</v>
      </c>
      <c r="H128" s="161">
        <v>10</v>
      </c>
      <c r="I128" s="162"/>
      <c r="L128" s="157"/>
      <c r="M128" s="187"/>
      <c r="N128" s="188"/>
      <c r="O128" s="188"/>
      <c r="P128" s="188"/>
      <c r="Q128" s="188"/>
      <c r="R128" s="188"/>
      <c r="S128" s="188"/>
      <c r="T128" s="189"/>
      <c r="AT128" s="159" t="s">
        <v>182</v>
      </c>
      <c r="AU128" s="159" t="s">
        <v>8</v>
      </c>
      <c r="AV128" s="13" t="s">
        <v>85</v>
      </c>
      <c r="AW128" s="13" t="s">
        <v>33</v>
      </c>
      <c r="AX128" s="13" t="s">
        <v>8</v>
      </c>
      <c r="AY128" s="159" t="s">
        <v>174</v>
      </c>
    </row>
    <row r="129" spans="1:31" s="2" customFormat="1" ht="6.95" customHeight="1">
      <c r="A129" s="31"/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32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autoFilter ref="C118:K12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>
      <selection activeCell="E10" sqref="E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89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105</v>
      </c>
      <c r="L4" s="19"/>
      <c r="M4" s="93" t="s">
        <v>11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6.5" customHeight="1">
      <c r="B7" s="19"/>
      <c r="E7" s="245" t="str">
        <f>'Rekapitulace stavby'!K6</f>
        <v>Přestavba bytu školníka na kanceláře MŠ</v>
      </c>
      <c r="F7" s="246"/>
      <c r="G7" s="246"/>
      <c r="H7" s="246"/>
      <c r="L7" s="19"/>
    </row>
    <row r="8" spans="1:46" s="2" customFormat="1" ht="12" customHeight="1">
      <c r="A8" s="31"/>
      <c r="B8" s="32"/>
      <c r="C8" s="31"/>
      <c r="D8" s="26" t="s">
        <v>118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5" t="s">
        <v>1067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27. 8. 2020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7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32</v>
      </c>
      <c r="F21" s="31"/>
      <c r="G21" s="31"/>
      <c r="H21" s="31"/>
      <c r="I21" s="26" t="s">
        <v>28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35</v>
      </c>
      <c r="F24" s="31"/>
      <c r="G24" s="31"/>
      <c r="H24" s="31"/>
      <c r="I24" s="26" t="s">
        <v>28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37</v>
      </c>
      <c r="E30" s="31"/>
      <c r="F30" s="31"/>
      <c r="G30" s="31"/>
      <c r="H30" s="31"/>
      <c r="I30" s="31"/>
      <c r="J30" s="70">
        <f>ROUND(J118, 0)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41</v>
      </c>
      <c r="E33" s="26" t="s">
        <v>42</v>
      </c>
      <c r="F33" s="99">
        <f>ROUND((SUM(BE118:BE121)),  0)</f>
        <v>0</v>
      </c>
      <c r="G33" s="31"/>
      <c r="H33" s="31"/>
      <c r="I33" s="100">
        <v>0.21</v>
      </c>
      <c r="J33" s="99">
        <f>ROUND(((SUM(BE118:BE121))*I33),  0)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43</v>
      </c>
      <c r="F34" s="99">
        <f>ROUND((SUM(BF118:BF121)),  0)</f>
        <v>0</v>
      </c>
      <c r="G34" s="31"/>
      <c r="H34" s="31"/>
      <c r="I34" s="100">
        <v>0.15</v>
      </c>
      <c r="J34" s="99">
        <f>ROUND(((SUM(BF118:BF121))*I34),  0)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44</v>
      </c>
      <c r="F35" s="99">
        <f>ROUND((SUM(BG118:BG121)),  0)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45</v>
      </c>
      <c r="F36" s="99">
        <f>ROUND((SUM(BH118:BH121)),  0)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9">
        <f>ROUND((SUM(BI118:BI121)),  0)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47</v>
      </c>
      <c r="E39" s="59"/>
      <c r="F39" s="59"/>
      <c r="G39" s="103" t="s">
        <v>48</v>
      </c>
      <c r="H39" s="104" t="s">
        <v>49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52</v>
      </c>
      <c r="E61" s="34"/>
      <c r="F61" s="107" t="s">
        <v>53</v>
      </c>
      <c r="G61" s="44" t="s">
        <v>52</v>
      </c>
      <c r="H61" s="34"/>
      <c r="I61" s="34"/>
      <c r="J61" s="108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52</v>
      </c>
      <c r="E76" s="34"/>
      <c r="F76" s="107" t="s">
        <v>53</v>
      </c>
      <c r="G76" s="44" t="s">
        <v>52</v>
      </c>
      <c r="H76" s="34"/>
      <c r="I76" s="34"/>
      <c r="J76" s="108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5" t="str">
        <f>E7</f>
        <v>Přestavba bytu školníka na kanceláře MŠ</v>
      </c>
      <c r="F85" s="246"/>
      <c r="G85" s="246"/>
      <c r="H85" s="246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118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5" t="str">
        <f>E9</f>
        <v>5 - Elektroinstalace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Dvůr Králové nad Labem</v>
      </c>
      <c r="G89" s="31"/>
      <c r="H89" s="31"/>
      <c r="I89" s="26" t="s">
        <v>23</v>
      </c>
      <c r="J89" s="54" t="str">
        <f>IF(J12="","",J12)</f>
        <v>27. 8. 2020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25</v>
      </c>
      <c r="D91" s="31"/>
      <c r="E91" s="31"/>
      <c r="F91" s="24" t="str">
        <f>E15</f>
        <v>Město Dvůr Králové n.L., nám. TGM č.p. 38</v>
      </c>
      <c r="G91" s="31"/>
      <c r="H91" s="31"/>
      <c r="I91" s="26" t="s">
        <v>31</v>
      </c>
      <c r="J91" s="29" t="str">
        <f>E21</f>
        <v>Projektis spol. s r.o., Legionářská 562, D.K.n.L.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>ing. V. Švehla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135</v>
      </c>
      <c r="D94" s="101"/>
      <c r="E94" s="101"/>
      <c r="F94" s="101"/>
      <c r="G94" s="101"/>
      <c r="H94" s="101"/>
      <c r="I94" s="101"/>
      <c r="J94" s="110" t="s">
        <v>136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137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138</v>
      </c>
    </row>
    <row r="97" spans="1:31" s="9" customFormat="1" ht="24.95" customHeight="1">
      <c r="B97" s="112"/>
      <c r="D97" s="113" t="s">
        <v>851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>
      <c r="B98" s="116"/>
      <c r="D98" s="117" t="s">
        <v>852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159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17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45" t="str">
        <f>E7</f>
        <v>Přestavba bytu školníka na kanceláře MŠ</v>
      </c>
      <c r="F108" s="246"/>
      <c r="G108" s="246"/>
      <c r="H108" s="246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118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35" t="str">
        <f>E9</f>
        <v>5 - Elektroinstalace</v>
      </c>
      <c r="F110" s="244"/>
      <c r="G110" s="244"/>
      <c r="H110" s="244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21</v>
      </c>
      <c r="D112" s="31"/>
      <c r="E112" s="31"/>
      <c r="F112" s="24" t="str">
        <f>F12</f>
        <v>Dvůr Králové nad Labem</v>
      </c>
      <c r="G112" s="31"/>
      <c r="H112" s="31"/>
      <c r="I112" s="26" t="s">
        <v>23</v>
      </c>
      <c r="J112" s="54" t="str">
        <f>IF(J12="","",J12)</f>
        <v>27. 8. 2020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40.15" customHeight="1">
      <c r="A114" s="31"/>
      <c r="B114" s="32"/>
      <c r="C114" s="26" t="s">
        <v>25</v>
      </c>
      <c r="D114" s="31"/>
      <c r="E114" s="31"/>
      <c r="F114" s="24" t="str">
        <f>E15</f>
        <v>Město Dvůr Králové n.L., nám. TGM č.p. 38</v>
      </c>
      <c r="G114" s="31"/>
      <c r="H114" s="31"/>
      <c r="I114" s="26" t="s">
        <v>31</v>
      </c>
      <c r="J114" s="29" t="str">
        <f>E21</f>
        <v>Projektis spol. s r.o., Legionářská 562, D.K.n.L.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29</v>
      </c>
      <c r="D115" s="31"/>
      <c r="E115" s="31"/>
      <c r="F115" s="24" t="str">
        <f>IF(E18="","",E18)</f>
        <v>Vyplň údaj</v>
      </c>
      <c r="G115" s="31"/>
      <c r="H115" s="31"/>
      <c r="I115" s="26" t="s">
        <v>34</v>
      </c>
      <c r="J115" s="29" t="str">
        <f>E24</f>
        <v>ing. V. Švehla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20"/>
      <c r="B117" s="121"/>
      <c r="C117" s="122" t="s">
        <v>160</v>
      </c>
      <c r="D117" s="123" t="s">
        <v>62</v>
      </c>
      <c r="E117" s="123" t="s">
        <v>58</v>
      </c>
      <c r="F117" s="123" t="s">
        <v>59</v>
      </c>
      <c r="G117" s="123" t="s">
        <v>161</v>
      </c>
      <c r="H117" s="123" t="s">
        <v>162</v>
      </c>
      <c r="I117" s="123" t="s">
        <v>163</v>
      </c>
      <c r="J117" s="123" t="s">
        <v>136</v>
      </c>
      <c r="K117" s="124" t="s">
        <v>164</v>
      </c>
      <c r="L117" s="125"/>
      <c r="M117" s="61" t="s">
        <v>1</v>
      </c>
      <c r="N117" s="62" t="s">
        <v>41</v>
      </c>
      <c r="O117" s="62" t="s">
        <v>165</v>
      </c>
      <c r="P117" s="62" t="s">
        <v>166</v>
      </c>
      <c r="Q117" s="62" t="s">
        <v>167</v>
      </c>
      <c r="R117" s="62" t="s">
        <v>168</v>
      </c>
      <c r="S117" s="62" t="s">
        <v>169</v>
      </c>
      <c r="T117" s="63" t="s">
        <v>170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9" customHeight="1">
      <c r="A118" s="31"/>
      <c r="B118" s="32"/>
      <c r="C118" s="68" t="s">
        <v>171</v>
      </c>
      <c r="D118" s="31"/>
      <c r="E118" s="31"/>
      <c r="F118" s="31"/>
      <c r="G118" s="31"/>
      <c r="H118" s="31"/>
      <c r="I118" s="31"/>
      <c r="J118" s="126">
        <f>BK118</f>
        <v>0</v>
      </c>
      <c r="K118" s="31"/>
      <c r="L118" s="32"/>
      <c r="M118" s="64"/>
      <c r="N118" s="55"/>
      <c r="O118" s="65"/>
      <c r="P118" s="127">
        <f>P119</f>
        <v>0</v>
      </c>
      <c r="Q118" s="65"/>
      <c r="R118" s="127">
        <f>R119</f>
        <v>0</v>
      </c>
      <c r="S118" s="65"/>
      <c r="T118" s="128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76</v>
      </c>
      <c r="AU118" s="16" t="s">
        <v>138</v>
      </c>
      <c r="BK118" s="129">
        <f>BK119</f>
        <v>0</v>
      </c>
    </row>
    <row r="119" spans="1:65" s="12" customFormat="1" ht="25.9" customHeight="1">
      <c r="B119" s="130"/>
      <c r="D119" s="131" t="s">
        <v>76</v>
      </c>
      <c r="E119" s="132" t="s">
        <v>329</v>
      </c>
      <c r="F119" s="132" t="s">
        <v>853</v>
      </c>
      <c r="I119" s="133"/>
      <c r="J119" s="134">
        <f>BK119</f>
        <v>0</v>
      </c>
      <c r="L119" s="130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1" t="s">
        <v>87</v>
      </c>
      <c r="AT119" s="139" t="s">
        <v>76</v>
      </c>
      <c r="AU119" s="139" t="s">
        <v>77</v>
      </c>
      <c r="AY119" s="131" t="s">
        <v>174</v>
      </c>
      <c r="BK119" s="140">
        <f>BK120</f>
        <v>0</v>
      </c>
    </row>
    <row r="120" spans="1:65" s="12" customFormat="1" ht="22.9" customHeight="1">
      <c r="B120" s="130"/>
      <c r="D120" s="131" t="s">
        <v>76</v>
      </c>
      <c r="E120" s="141" t="s">
        <v>854</v>
      </c>
      <c r="F120" s="141" t="s">
        <v>855</v>
      </c>
      <c r="I120" s="133"/>
      <c r="J120" s="142">
        <f>BK120</f>
        <v>0</v>
      </c>
      <c r="L120" s="130"/>
      <c r="M120" s="135"/>
      <c r="N120" s="136"/>
      <c r="O120" s="136"/>
      <c r="P120" s="137">
        <f>P121</f>
        <v>0</v>
      </c>
      <c r="Q120" s="136"/>
      <c r="R120" s="137">
        <f>R121</f>
        <v>0</v>
      </c>
      <c r="S120" s="136"/>
      <c r="T120" s="138">
        <f>T121</f>
        <v>0</v>
      </c>
      <c r="AR120" s="131" t="s">
        <v>87</v>
      </c>
      <c r="AT120" s="139" t="s">
        <v>76</v>
      </c>
      <c r="AU120" s="139" t="s">
        <v>8</v>
      </c>
      <c r="AY120" s="131" t="s">
        <v>174</v>
      </c>
      <c r="BK120" s="140">
        <f>BK121</f>
        <v>0</v>
      </c>
    </row>
    <row r="121" spans="1:65" s="2" customFormat="1" ht="14.45" customHeight="1">
      <c r="A121" s="31"/>
      <c r="B121" s="143"/>
      <c r="C121" s="174" t="s">
        <v>8</v>
      </c>
      <c r="D121" s="174" t="s">
        <v>329</v>
      </c>
      <c r="E121" s="175" t="s">
        <v>856</v>
      </c>
      <c r="F121" s="176" t="s">
        <v>857</v>
      </c>
      <c r="G121" s="177" t="s">
        <v>597</v>
      </c>
      <c r="H121" s="178">
        <v>1</v>
      </c>
      <c r="I121" s="179"/>
      <c r="J121" s="180">
        <f>ROUND(I121*H121,0)</f>
        <v>0</v>
      </c>
      <c r="K121" s="176" t="s">
        <v>1</v>
      </c>
      <c r="L121" s="181"/>
      <c r="M121" s="190" t="s">
        <v>1</v>
      </c>
      <c r="N121" s="191" t="s">
        <v>42</v>
      </c>
      <c r="O121" s="192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5" t="s">
        <v>858</v>
      </c>
      <c r="AT121" s="155" t="s">
        <v>329</v>
      </c>
      <c r="AU121" s="155" t="s">
        <v>85</v>
      </c>
      <c r="AY121" s="16" t="s">
        <v>174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6" t="s">
        <v>8</v>
      </c>
      <c r="BK121" s="156">
        <f>ROUND(I121*H121,0)</f>
        <v>0</v>
      </c>
      <c r="BL121" s="16" t="s">
        <v>510</v>
      </c>
      <c r="BM121" s="155" t="s">
        <v>859</v>
      </c>
    </row>
    <row r="122" spans="1:65" s="2" customFormat="1" ht="6.95" customHeight="1">
      <c r="A122" s="31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2"/>
      <c r="M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105</v>
      </c>
      <c r="L4" s="19"/>
      <c r="M4" s="93" t="s">
        <v>11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6.5" customHeight="1">
      <c r="B7" s="19"/>
      <c r="E7" s="245" t="str">
        <f>'Rekapitulace stavby'!K6</f>
        <v>Přestavba bytu školníka na kanceláře MŠ</v>
      </c>
      <c r="F7" s="246"/>
      <c r="G7" s="246"/>
      <c r="H7" s="246"/>
      <c r="L7" s="19"/>
    </row>
    <row r="8" spans="1:46" s="2" customFormat="1" ht="12" customHeight="1">
      <c r="A8" s="31"/>
      <c r="B8" s="32"/>
      <c r="C8" s="31"/>
      <c r="D8" s="26" t="s">
        <v>118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5" t="s">
        <v>1008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stavby'!AN8</f>
        <v>27. 8. 2020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7" t="str">
        <f>'Rekapitulace stavby'!E14</f>
        <v>Vyplň údaj</v>
      </c>
      <c r="F18" s="217"/>
      <c r="G18" s="217"/>
      <c r="H18" s="217"/>
      <c r="I18" s="26" t="s">
        <v>28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32</v>
      </c>
      <c r="F21" s="31"/>
      <c r="G21" s="31"/>
      <c r="H21" s="31"/>
      <c r="I21" s="26" t="s">
        <v>28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35</v>
      </c>
      <c r="F24" s="31"/>
      <c r="G24" s="31"/>
      <c r="H24" s="31"/>
      <c r="I24" s="26" t="s">
        <v>28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7" t="s">
        <v>37</v>
      </c>
      <c r="E30" s="31"/>
      <c r="F30" s="31"/>
      <c r="G30" s="31"/>
      <c r="H30" s="31"/>
      <c r="I30" s="31"/>
      <c r="J30" s="70">
        <f>ROUND(J126, 0)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8" t="s">
        <v>41</v>
      </c>
      <c r="E33" s="26" t="s">
        <v>42</v>
      </c>
      <c r="F33" s="99">
        <f>ROUND((SUM(BE126:BE145)),  0)</f>
        <v>0</v>
      </c>
      <c r="G33" s="31"/>
      <c r="H33" s="31"/>
      <c r="I33" s="100">
        <v>0.21</v>
      </c>
      <c r="J33" s="99">
        <f>ROUND(((SUM(BE126:BE145))*I33),  0)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43</v>
      </c>
      <c r="F34" s="99">
        <f>ROUND((SUM(BF126:BF145)),  0)</f>
        <v>0</v>
      </c>
      <c r="G34" s="31"/>
      <c r="H34" s="31"/>
      <c r="I34" s="100">
        <v>0.15</v>
      </c>
      <c r="J34" s="99">
        <f>ROUND(((SUM(BF126:BF145))*I34),  0)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44</v>
      </c>
      <c r="F35" s="99">
        <f>ROUND((SUM(BG126:BG145)),  0)</f>
        <v>0</v>
      </c>
      <c r="G35" s="31"/>
      <c r="H35" s="31"/>
      <c r="I35" s="100">
        <v>0.21</v>
      </c>
      <c r="J35" s="99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45</v>
      </c>
      <c r="F36" s="99">
        <f>ROUND((SUM(BH126:BH145)),  0)</f>
        <v>0</v>
      </c>
      <c r="G36" s="31"/>
      <c r="H36" s="31"/>
      <c r="I36" s="100">
        <v>0.15</v>
      </c>
      <c r="J36" s="99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9">
        <f>ROUND((SUM(BI126:BI145)),  0)</f>
        <v>0</v>
      </c>
      <c r="G37" s="31"/>
      <c r="H37" s="31"/>
      <c r="I37" s="100">
        <v>0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1"/>
      <c r="D39" s="102" t="s">
        <v>47</v>
      </c>
      <c r="E39" s="59"/>
      <c r="F39" s="59"/>
      <c r="G39" s="103" t="s">
        <v>48</v>
      </c>
      <c r="H39" s="104" t="s">
        <v>49</v>
      </c>
      <c r="I39" s="59"/>
      <c r="J39" s="105">
        <f>SUM(J30:J37)</f>
        <v>0</v>
      </c>
      <c r="K39" s="106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52</v>
      </c>
      <c r="E61" s="34"/>
      <c r="F61" s="107" t="s">
        <v>53</v>
      </c>
      <c r="G61" s="44" t="s">
        <v>52</v>
      </c>
      <c r="H61" s="34"/>
      <c r="I61" s="34"/>
      <c r="J61" s="108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52</v>
      </c>
      <c r="E76" s="34"/>
      <c r="F76" s="107" t="s">
        <v>53</v>
      </c>
      <c r="G76" s="44" t="s">
        <v>52</v>
      </c>
      <c r="H76" s="34"/>
      <c r="I76" s="34"/>
      <c r="J76" s="108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134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5" t="str">
        <f>E7</f>
        <v>Přestavba bytu školníka na kanceláře MŠ</v>
      </c>
      <c r="F85" s="246"/>
      <c r="G85" s="246"/>
      <c r="H85" s="246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118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5" t="str">
        <f>E9</f>
        <v>6 - Vedlejší náklady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Dvůr Králové nad Labem</v>
      </c>
      <c r="G89" s="31"/>
      <c r="H89" s="31"/>
      <c r="I89" s="26" t="s">
        <v>23</v>
      </c>
      <c r="J89" s="54" t="str">
        <f>IF(J12="","",J12)</f>
        <v>27. 8. 2020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25</v>
      </c>
      <c r="D91" s="31"/>
      <c r="E91" s="31"/>
      <c r="F91" s="24" t="str">
        <f>E15</f>
        <v>Město Dvůr Králové n.L., nám. TGM č.p. 38</v>
      </c>
      <c r="G91" s="31"/>
      <c r="H91" s="31"/>
      <c r="I91" s="26" t="s">
        <v>31</v>
      </c>
      <c r="J91" s="29" t="str">
        <f>E21</f>
        <v>Projektis spol. s r.o., Legionářská 562, D.K.n.L.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1"/>
      <c r="E92" s="31"/>
      <c r="F92" s="24" t="str">
        <f>IF(E18="","",E18)</f>
        <v>Vyplň údaj</v>
      </c>
      <c r="G92" s="31"/>
      <c r="H92" s="31"/>
      <c r="I92" s="26" t="s">
        <v>34</v>
      </c>
      <c r="J92" s="29" t="str">
        <f>E24</f>
        <v>ing. V. Švehla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135</v>
      </c>
      <c r="D94" s="101"/>
      <c r="E94" s="101"/>
      <c r="F94" s="101"/>
      <c r="G94" s="101"/>
      <c r="H94" s="101"/>
      <c r="I94" s="101"/>
      <c r="J94" s="110" t="s">
        <v>136</v>
      </c>
      <c r="K94" s="10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137</v>
      </c>
      <c r="D96" s="31"/>
      <c r="E96" s="31"/>
      <c r="F96" s="31"/>
      <c r="G96" s="31"/>
      <c r="H96" s="31"/>
      <c r="I96" s="31"/>
      <c r="J96" s="70">
        <f>J126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138</v>
      </c>
    </row>
    <row r="97" spans="1:31" s="9" customFormat="1" ht="24.95" customHeight="1">
      <c r="B97" s="112"/>
      <c r="D97" s="113" t="s">
        <v>1009</v>
      </c>
      <c r="E97" s="114"/>
      <c r="F97" s="114"/>
      <c r="G97" s="114"/>
      <c r="H97" s="114"/>
      <c r="I97" s="114"/>
      <c r="J97" s="115">
        <f>J127</f>
        <v>0</v>
      </c>
      <c r="L97" s="112"/>
    </row>
    <row r="98" spans="1:31" s="10" customFormat="1" ht="19.899999999999999" customHeight="1">
      <c r="B98" s="116"/>
      <c r="D98" s="117" t="s">
        <v>1010</v>
      </c>
      <c r="E98" s="118"/>
      <c r="F98" s="118"/>
      <c r="G98" s="118"/>
      <c r="H98" s="118"/>
      <c r="I98" s="118"/>
      <c r="J98" s="119">
        <f>J128</f>
        <v>0</v>
      </c>
      <c r="L98" s="116"/>
    </row>
    <row r="99" spans="1:31" s="10" customFormat="1" ht="19.899999999999999" customHeight="1">
      <c r="B99" s="116"/>
      <c r="D99" s="117" t="s">
        <v>1011</v>
      </c>
      <c r="E99" s="118"/>
      <c r="F99" s="118"/>
      <c r="G99" s="118"/>
      <c r="H99" s="118"/>
      <c r="I99" s="118"/>
      <c r="J99" s="119">
        <f>J130</f>
        <v>0</v>
      </c>
      <c r="L99" s="116"/>
    </row>
    <row r="100" spans="1:31" s="10" customFormat="1" ht="19.899999999999999" customHeight="1">
      <c r="B100" s="116"/>
      <c r="D100" s="117" t="s">
        <v>1012</v>
      </c>
      <c r="E100" s="118"/>
      <c r="F100" s="118"/>
      <c r="G100" s="118"/>
      <c r="H100" s="118"/>
      <c r="I100" s="118"/>
      <c r="J100" s="119">
        <f>J132</f>
        <v>0</v>
      </c>
      <c r="L100" s="116"/>
    </row>
    <row r="101" spans="1:31" s="10" customFormat="1" ht="19.899999999999999" customHeight="1">
      <c r="B101" s="116"/>
      <c r="D101" s="117" t="s">
        <v>1013</v>
      </c>
      <c r="E101" s="118"/>
      <c r="F101" s="118"/>
      <c r="G101" s="118"/>
      <c r="H101" s="118"/>
      <c r="I101" s="118"/>
      <c r="J101" s="119">
        <f>J134</f>
        <v>0</v>
      </c>
      <c r="L101" s="116"/>
    </row>
    <row r="102" spans="1:31" s="10" customFormat="1" ht="19.899999999999999" customHeight="1">
      <c r="B102" s="116"/>
      <c r="D102" s="117" t="s">
        <v>1014</v>
      </c>
      <c r="E102" s="118"/>
      <c r="F102" s="118"/>
      <c r="G102" s="118"/>
      <c r="H102" s="118"/>
      <c r="I102" s="118"/>
      <c r="J102" s="119">
        <f>J136</f>
        <v>0</v>
      </c>
      <c r="L102" s="116"/>
    </row>
    <row r="103" spans="1:31" s="10" customFormat="1" ht="19.899999999999999" customHeight="1">
      <c r="B103" s="116"/>
      <c r="D103" s="117" t="s">
        <v>1015</v>
      </c>
      <c r="E103" s="118"/>
      <c r="F103" s="118"/>
      <c r="G103" s="118"/>
      <c r="H103" s="118"/>
      <c r="I103" s="118"/>
      <c r="J103" s="119">
        <f>J138</f>
        <v>0</v>
      </c>
      <c r="L103" s="116"/>
    </row>
    <row r="104" spans="1:31" s="10" customFormat="1" ht="19.899999999999999" customHeight="1">
      <c r="B104" s="116"/>
      <c r="D104" s="117" t="s">
        <v>1016</v>
      </c>
      <c r="E104" s="118"/>
      <c r="F104" s="118"/>
      <c r="G104" s="118"/>
      <c r="H104" s="118"/>
      <c r="I104" s="118"/>
      <c r="J104" s="119">
        <f>J140</f>
        <v>0</v>
      </c>
      <c r="L104" s="116"/>
    </row>
    <row r="105" spans="1:31" s="10" customFormat="1" ht="19.899999999999999" customHeight="1">
      <c r="B105" s="116"/>
      <c r="D105" s="117" t="s">
        <v>1017</v>
      </c>
      <c r="E105" s="118"/>
      <c r="F105" s="118"/>
      <c r="G105" s="118"/>
      <c r="H105" s="118"/>
      <c r="I105" s="118"/>
      <c r="J105" s="119">
        <f>J142</f>
        <v>0</v>
      </c>
      <c r="L105" s="116"/>
    </row>
    <row r="106" spans="1:31" s="10" customFormat="1" ht="19.899999999999999" customHeight="1">
      <c r="B106" s="116"/>
      <c r="D106" s="117" t="s">
        <v>1018</v>
      </c>
      <c r="E106" s="118"/>
      <c r="F106" s="118"/>
      <c r="G106" s="118"/>
      <c r="H106" s="118"/>
      <c r="I106" s="118"/>
      <c r="J106" s="119">
        <f>J144</f>
        <v>0</v>
      </c>
      <c r="L106" s="116"/>
    </row>
    <row r="107" spans="1:31" s="2" customFormat="1" ht="21.7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0" t="s">
        <v>159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6" t="s">
        <v>17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1"/>
      <c r="D116" s="31"/>
      <c r="E116" s="245" t="str">
        <f>E7</f>
        <v>Přestavba bytu školníka na kanceláře MŠ</v>
      </c>
      <c r="F116" s="246"/>
      <c r="G116" s="246"/>
      <c r="H116" s="246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118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1"/>
      <c r="D118" s="31"/>
      <c r="E118" s="235" t="str">
        <f>E9</f>
        <v>6 - Vedlejší náklady</v>
      </c>
      <c r="F118" s="244"/>
      <c r="G118" s="244"/>
      <c r="H118" s="244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21</v>
      </c>
      <c r="D120" s="31"/>
      <c r="E120" s="31"/>
      <c r="F120" s="24" t="str">
        <f>F12</f>
        <v>Dvůr Králové nad Labem</v>
      </c>
      <c r="G120" s="31"/>
      <c r="H120" s="31"/>
      <c r="I120" s="26" t="s">
        <v>23</v>
      </c>
      <c r="J120" s="54" t="str">
        <f>IF(J12="","",J12)</f>
        <v>27. 8. 2020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40.15" customHeight="1">
      <c r="A122" s="31"/>
      <c r="B122" s="32"/>
      <c r="C122" s="26" t="s">
        <v>25</v>
      </c>
      <c r="D122" s="31"/>
      <c r="E122" s="31"/>
      <c r="F122" s="24" t="str">
        <f>E15</f>
        <v>Město Dvůr Králové n.L., nám. TGM č.p. 38</v>
      </c>
      <c r="G122" s="31"/>
      <c r="H122" s="31"/>
      <c r="I122" s="26" t="s">
        <v>31</v>
      </c>
      <c r="J122" s="29" t="str">
        <f>E21</f>
        <v>Projektis spol. s r.o., Legionářská 562, D.K.n.L.</v>
      </c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29</v>
      </c>
      <c r="D123" s="31"/>
      <c r="E123" s="31"/>
      <c r="F123" s="24" t="str">
        <f>IF(E18="","",E18)</f>
        <v>Vyplň údaj</v>
      </c>
      <c r="G123" s="31"/>
      <c r="H123" s="31"/>
      <c r="I123" s="26" t="s">
        <v>34</v>
      </c>
      <c r="J123" s="29" t="str">
        <f>E24</f>
        <v>ing. V. Švehla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1" customFormat="1" ht="29.25" customHeight="1">
      <c r="A125" s="120"/>
      <c r="B125" s="121"/>
      <c r="C125" s="122" t="s">
        <v>160</v>
      </c>
      <c r="D125" s="123" t="s">
        <v>62</v>
      </c>
      <c r="E125" s="123" t="s">
        <v>58</v>
      </c>
      <c r="F125" s="123" t="s">
        <v>59</v>
      </c>
      <c r="G125" s="123" t="s">
        <v>161</v>
      </c>
      <c r="H125" s="123" t="s">
        <v>162</v>
      </c>
      <c r="I125" s="123" t="s">
        <v>163</v>
      </c>
      <c r="J125" s="123" t="s">
        <v>136</v>
      </c>
      <c r="K125" s="124" t="s">
        <v>164</v>
      </c>
      <c r="L125" s="125"/>
      <c r="M125" s="61" t="s">
        <v>1</v>
      </c>
      <c r="N125" s="62" t="s">
        <v>41</v>
      </c>
      <c r="O125" s="62" t="s">
        <v>165</v>
      </c>
      <c r="P125" s="62" t="s">
        <v>166</v>
      </c>
      <c r="Q125" s="62" t="s">
        <v>167</v>
      </c>
      <c r="R125" s="62" t="s">
        <v>168</v>
      </c>
      <c r="S125" s="62" t="s">
        <v>169</v>
      </c>
      <c r="T125" s="63" t="s">
        <v>170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31"/>
      <c r="B126" s="32"/>
      <c r="C126" s="68" t="s">
        <v>171</v>
      </c>
      <c r="D126" s="31"/>
      <c r="E126" s="31"/>
      <c r="F126" s="31"/>
      <c r="G126" s="31"/>
      <c r="H126" s="31"/>
      <c r="I126" s="31"/>
      <c r="J126" s="126">
        <f>BK126</f>
        <v>0</v>
      </c>
      <c r="K126" s="31"/>
      <c r="L126" s="32"/>
      <c r="M126" s="64"/>
      <c r="N126" s="55"/>
      <c r="O126" s="65"/>
      <c r="P126" s="127">
        <f>P127</f>
        <v>0</v>
      </c>
      <c r="Q126" s="65"/>
      <c r="R126" s="127">
        <f>R127</f>
        <v>0</v>
      </c>
      <c r="S126" s="65"/>
      <c r="T126" s="128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76</v>
      </c>
      <c r="AU126" s="16" t="s">
        <v>138</v>
      </c>
      <c r="BK126" s="129">
        <f>BK127</f>
        <v>0</v>
      </c>
    </row>
    <row r="127" spans="1:63" s="12" customFormat="1" ht="25.9" customHeight="1">
      <c r="B127" s="130"/>
      <c r="D127" s="131" t="s">
        <v>76</v>
      </c>
      <c r="E127" s="132" t="s">
        <v>1019</v>
      </c>
      <c r="F127" s="132" t="s">
        <v>1020</v>
      </c>
      <c r="I127" s="133"/>
      <c r="J127" s="134">
        <f>BK127</f>
        <v>0</v>
      </c>
      <c r="L127" s="130"/>
      <c r="M127" s="135"/>
      <c r="N127" s="136"/>
      <c r="O127" s="136"/>
      <c r="P127" s="137">
        <f>P128+P130+P132+P134+P136+P138+P140+P142+P144</f>
        <v>0</v>
      </c>
      <c r="Q127" s="136"/>
      <c r="R127" s="137">
        <f>R128+R130+R132+R134+R136+R138+R140+R142+R144</f>
        <v>0</v>
      </c>
      <c r="S127" s="136"/>
      <c r="T127" s="138">
        <f>T128+T130+T132+T134+T136+T138+T140+T142+T144</f>
        <v>0</v>
      </c>
      <c r="AR127" s="131" t="s">
        <v>93</v>
      </c>
      <c r="AT127" s="139" t="s">
        <v>76</v>
      </c>
      <c r="AU127" s="139" t="s">
        <v>77</v>
      </c>
      <c r="AY127" s="131" t="s">
        <v>174</v>
      </c>
      <c r="BK127" s="140">
        <f>BK128+BK130+BK132+BK134+BK136+BK138+BK140+BK142+BK144</f>
        <v>0</v>
      </c>
    </row>
    <row r="128" spans="1:63" s="12" customFormat="1" ht="22.9" customHeight="1">
      <c r="B128" s="130"/>
      <c r="D128" s="131" t="s">
        <v>76</v>
      </c>
      <c r="E128" s="141" t="s">
        <v>1021</v>
      </c>
      <c r="F128" s="141" t="s">
        <v>1022</v>
      </c>
      <c r="I128" s="133"/>
      <c r="J128" s="142">
        <f>BK128</f>
        <v>0</v>
      </c>
      <c r="L128" s="130"/>
      <c r="M128" s="135"/>
      <c r="N128" s="136"/>
      <c r="O128" s="136"/>
      <c r="P128" s="137">
        <f>P129</f>
        <v>0</v>
      </c>
      <c r="Q128" s="136"/>
      <c r="R128" s="137">
        <f>R129</f>
        <v>0</v>
      </c>
      <c r="S128" s="136"/>
      <c r="T128" s="138">
        <f>T129</f>
        <v>0</v>
      </c>
      <c r="AR128" s="131" t="s">
        <v>93</v>
      </c>
      <c r="AT128" s="139" t="s">
        <v>76</v>
      </c>
      <c r="AU128" s="139" t="s">
        <v>8</v>
      </c>
      <c r="AY128" s="131" t="s">
        <v>174</v>
      </c>
      <c r="BK128" s="140">
        <f>BK129</f>
        <v>0</v>
      </c>
    </row>
    <row r="129" spans="1:65" s="2" customFormat="1" ht="14.45" customHeight="1">
      <c r="A129" s="31"/>
      <c r="B129" s="143"/>
      <c r="C129" s="144" t="s">
        <v>8</v>
      </c>
      <c r="D129" s="144" t="s">
        <v>176</v>
      </c>
      <c r="E129" s="145" t="s">
        <v>1023</v>
      </c>
      <c r="F129" s="146" t="s">
        <v>1022</v>
      </c>
      <c r="G129" s="147" t="s">
        <v>597</v>
      </c>
      <c r="H129" s="148">
        <v>1</v>
      </c>
      <c r="I129" s="149"/>
      <c r="J129" s="150">
        <f>ROUND(I129*H129,0)</f>
        <v>0</v>
      </c>
      <c r="K129" s="146" t="s">
        <v>180</v>
      </c>
      <c r="L129" s="32"/>
      <c r="M129" s="151" t="s">
        <v>1</v>
      </c>
      <c r="N129" s="152" t="s">
        <v>42</v>
      </c>
      <c r="O129" s="57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5" t="s">
        <v>1024</v>
      </c>
      <c r="AT129" s="155" t="s">
        <v>176</v>
      </c>
      <c r="AU129" s="155" t="s">
        <v>85</v>
      </c>
      <c r="AY129" s="16" t="s">
        <v>174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6" t="s">
        <v>8</v>
      </c>
      <c r="BK129" s="156">
        <f>ROUND(I129*H129,0)</f>
        <v>0</v>
      </c>
      <c r="BL129" s="16" t="s">
        <v>1024</v>
      </c>
      <c r="BM129" s="155" t="s">
        <v>1025</v>
      </c>
    </row>
    <row r="130" spans="1:65" s="12" customFormat="1" ht="22.9" customHeight="1">
      <c r="B130" s="130"/>
      <c r="D130" s="131" t="s">
        <v>76</v>
      </c>
      <c r="E130" s="141" t="s">
        <v>1026</v>
      </c>
      <c r="F130" s="141" t="s">
        <v>1027</v>
      </c>
      <c r="I130" s="133"/>
      <c r="J130" s="142">
        <f>BK130</f>
        <v>0</v>
      </c>
      <c r="L130" s="130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R130" s="131" t="s">
        <v>93</v>
      </c>
      <c r="AT130" s="139" t="s">
        <v>76</v>
      </c>
      <c r="AU130" s="139" t="s">
        <v>8</v>
      </c>
      <c r="AY130" s="131" t="s">
        <v>174</v>
      </c>
      <c r="BK130" s="140">
        <f>BK131</f>
        <v>0</v>
      </c>
    </row>
    <row r="131" spans="1:65" s="2" customFormat="1" ht="14.45" customHeight="1">
      <c r="A131" s="31"/>
      <c r="B131" s="143"/>
      <c r="C131" s="144" t="s">
        <v>85</v>
      </c>
      <c r="D131" s="144" t="s">
        <v>176</v>
      </c>
      <c r="E131" s="145" t="s">
        <v>1028</v>
      </c>
      <c r="F131" s="146" t="s">
        <v>1027</v>
      </c>
      <c r="G131" s="147" t="s">
        <v>597</v>
      </c>
      <c r="H131" s="148">
        <v>1</v>
      </c>
      <c r="I131" s="149"/>
      <c r="J131" s="150">
        <f>ROUND(I131*H131,0)</f>
        <v>0</v>
      </c>
      <c r="K131" s="146" t="s">
        <v>180</v>
      </c>
      <c r="L131" s="32"/>
      <c r="M131" s="151" t="s">
        <v>1</v>
      </c>
      <c r="N131" s="152" t="s">
        <v>42</v>
      </c>
      <c r="O131" s="57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5" t="s">
        <v>1024</v>
      </c>
      <c r="AT131" s="155" t="s">
        <v>176</v>
      </c>
      <c r="AU131" s="155" t="s">
        <v>85</v>
      </c>
      <c r="AY131" s="16" t="s">
        <v>174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6" t="s">
        <v>8</v>
      </c>
      <c r="BK131" s="156">
        <f>ROUND(I131*H131,0)</f>
        <v>0</v>
      </c>
      <c r="BL131" s="16" t="s">
        <v>1024</v>
      </c>
      <c r="BM131" s="155" t="s">
        <v>1029</v>
      </c>
    </row>
    <row r="132" spans="1:65" s="12" customFormat="1" ht="22.9" customHeight="1">
      <c r="B132" s="130"/>
      <c r="D132" s="131" t="s">
        <v>76</v>
      </c>
      <c r="E132" s="141" t="s">
        <v>1030</v>
      </c>
      <c r="F132" s="141" t="s">
        <v>1031</v>
      </c>
      <c r="I132" s="133"/>
      <c r="J132" s="142">
        <f>BK132</f>
        <v>0</v>
      </c>
      <c r="L132" s="130"/>
      <c r="M132" s="135"/>
      <c r="N132" s="136"/>
      <c r="O132" s="136"/>
      <c r="P132" s="137">
        <f>P133</f>
        <v>0</v>
      </c>
      <c r="Q132" s="136"/>
      <c r="R132" s="137">
        <f>R133</f>
        <v>0</v>
      </c>
      <c r="S132" s="136"/>
      <c r="T132" s="138">
        <f>T133</f>
        <v>0</v>
      </c>
      <c r="AR132" s="131" t="s">
        <v>93</v>
      </c>
      <c r="AT132" s="139" t="s">
        <v>76</v>
      </c>
      <c r="AU132" s="139" t="s">
        <v>8</v>
      </c>
      <c r="AY132" s="131" t="s">
        <v>174</v>
      </c>
      <c r="BK132" s="140">
        <f>BK133</f>
        <v>0</v>
      </c>
    </row>
    <row r="133" spans="1:65" s="2" customFormat="1" ht="14.45" customHeight="1">
      <c r="A133" s="31"/>
      <c r="B133" s="143"/>
      <c r="C133" s="144" t="s">
        <v>87</v>
      </c>
      <c r="D133" s="144" t="s">
        <v>176</v>
      </c>
      <c r="E133" s="145" t="s">
        <v>1032</v>
      </c>
      <c r="F133" s="146" t="s">
        <v>1031</v>
      </c>
      <c r="G133" s="147" t="s">
        <v>597</v>
      </c>
      <c r="H133" s="148">
        <v>1</v>
      </c>
      <c r="I133" s="149"/>
      <c r="J133" s="150">
        <f>ROUND(I133*H133,0)</f>
        <v>0</v>
      </c>
      <c r="K133" s="146" t="s">
        <v>180</v>
      </c>
      <c r="L133" s="32"/>
      <c r="M133" s="151" t="s">
        <v>1</v>
      </c>
      <c r="N133" s="152" t="s">
        <v>42</v>
      </c>
      <c r="O133" s="57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5" t="s">
        <v>1024</v>
      </c>
      <c r="AT133" s="155" t="s">
        <v>176</v>
      </c>
      <c r="AU133" s="155" t="s">
        <v>85</v>
      </c>
      <c r="AY133" s="16" t="s">
        <v>174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6" t="s">
        <v>8</v>
      </c>
      <c r="BK133" s="156">
        <f>ROUND(I133*H133,0)</f>
        <v>0</v>
      </c>
      <c r="BL133" s="16" t="s">
        <v>1024</v>
      </c>
      <c r="BM133" s="155" t="s">
        <v>1033</v>
      </c>
    </row>
    <row r="134" spans="1:65" s="12" customFormat="1" ht="22.9" customHeight="1">
      <c r="B134" s="130"/>
      <c r="D134" s="131" t="s">
        <v>76</v>
      </c>
      <c r="E134" s="141" t="s">
        <v>1034</v>
      </c>
      <c r="F134" s="141" t="s">
        <v>1035</v>
      </c>
      <c r="I134" s="133"/>
      <c r="J134" s="142">
        <f>BK134</f>
        <v>0</v>
      </c>
      <c r="L134" s="130"/>
      <c r="M134" s="135"/>
      <c r="N134" s="136"/>
      <c r="O134" s="136"/>
      <c r="P134" s="137">
        <f>P135</f>
        <v>0</v>
      </c>
      <c r="Q134" s="136"/>
      <c r="R134" s="137">
        <f>R135</f>
        <v>0</v>
      </c>
      <c r="S134" s="136"/>
      <c r="T134" s="138">
        <f>T135</f>
        <v>0</v>
      </c>
      <c r="AR134" s="131" t="s">
        <v>93</v>
      </c>
      <c r="AT134" s="139" t="s">
        <v>76</v>
      </c>
      <c r="AU134" s="139" t="s">
        <v>8</v>
      </c>
      <c r="AY134" s="131" t="s">
        <v>174</v>
      </c>
      <c r="BK134" s="140">
        <f>BK135</f>
        <v>0</v>
      </c>
    </row>
    <row r="135" spans="1:65" s="2" customFormat="1" ht="14.45" customHeight="1">
      <c r="A135" s="31"/>
      <c r="B135" s="143"/>
      <c r="C135" s="144" t="s">
        <v>90</v>
      </c>
      <c r="D135" s="144" t="s">
        <v>176</v>
      </c>
      <c r="E135" s="145" t="s">
        <v>1036</v>
      </c>
      <c r="F135" s="146" t="s">
        <v>1035</v>
      </c>
      <c r="G135" s="147" t="s">
        <v>597</v>
      </c>
      <c r="H135" s="148">
        <v>1</v>
      </c>
      <c r="I135" s="149"/>
      <c r="J135" s="150">
        <f>ROUND(I135*H135,0)</f>
        <v>0</v>
      </c>
      <c r="K135" s="146" t="s">
        <v>180</v>
      </c>
      <c r="L135" s="32"/>
      <c r="M135" s="151" t="s">
        <v>1</v>
      </c>
      <c r="N135" s="152" t="s">
        <v>42</v>
      </c>
      <c r="O135" s="57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5" t="s">
        <v>1024</v>
      </c>
      <c r="AT135" s="155" t="s">
        <v>176</v>
      </c>
      <c r="AU135" s="155" t="s">
        <v>85</v>
      </c>
      <c r="AY135" s="16" t="s">
        <v>174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6" t="s">
        <v>8</v>
      </c>
      <c r="BK135" s="156">
        <f>ROUND(I135*H135,0)</f>
        <v>0</v>
      </c>
      <c r="BL135" s="16" t="s">
        <v>1024</v>
      </c>
      <c r="BM135" s="155" t="s">
        <v>1037</v>
      </c>
    </row>
    <row r="136" spans="1:65" s="12" customFormat="1" ht="22.9" customHeight="1">
      <c r="B136" s="130"/>
      <c r="D136" s="131" t="s">
        <v>76</v>
      </c>
      <c r="E136" s="141" t="s">
        <v>1038</v>
      </c>
      <c r="F136" s="141" t="s">
        <v>1039</v>
      </c>
      <c r="I136" s="133"/>
      <c r="J136" s="142">
        <f>BK136</f>
        <v>0</v>
      </c>
      <c r="L136" s="130"/>
      <c r="M136" s="135"/>
      <c r="N136" s="136"/>
      <c r="O136" s="136"/>
      <c r="P136" s="137">
        <f>P137</f>
        <v>0</v>
      </c>
      <c r="Q136" s="136"/>
      <c r="R136" s="137">
        <f>R137</f>
        <v>0</v>
      </c>
      <c r="S136" s="136"/>
      <c r="T136" s="138">
        <f>T137</f>
        <v>0</v>
      </c>
      <c r="AR136" s="131" t="s">
        <v>93</v>
      </c>
      <c r="AT136" s="139" t="s">
        <v>76</v>
      </c>
      <c r="AU136" s="139" t="s">
        <v>8</v>
      </c>
      <c r="AY136" s="131" t="s">
        <v>174</v>
      </c>
      <c r="BK136" s="140">
        <f>BK137</f>
        <v>0</v>
      </c>
    </row>
    <row r="137" spans="1:65" s="2" customFormat="1" ht="14.45" customHeight="1">
      <c r="A137" s="31"/>
      <c r="B137" s="143"/>
      <c r="C137" s="144" t="s">
        <v>93</v>
      </c>
      <c r="D137" s="144" t="s">
        <v>176</v>
      </c>
      <c r="E137" s="145" t="s">
        <v>1040</v>
      </c>
      <c r="F137" s="146" t="s">
        <v>1039</v>
      </c>
      <c r="G137" s="147" t="s">
        <v>597</v>
      </c>
      <c r="H137" s="148">
        <v>1</v>
      </c>
      <c r="I137" s="149"/>
      <c r="J137" s="150">
        <f>ROUND(I137*H137,0)</f>
        <v>0</v>
      </c>
      <c r="K137" s="146" t="s">
        <v>180</v>
      </c>
      <c r="L137" s="32"/>
      <c r="M137" s="151" t="s">
        <v>1</v>
      </c>
      <c r="N137" s="152" t="s">
        <v>42</v>
      </c>
      <c r="O137" s="57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5" t="s">
        <v>1024</v>
      </c>
      <c r="AT137" s="155" t="s">
        <v>176</v>
      </c>
      <c r="AU137" s="155" t="s">
        <v>85</v>
      </c>
      <c r="AY137" s="16" t="s">
        <v>174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6" t="s">
        <v>8</v>
      </c>
      <c r="BK137" s="156">
        <f>ROUND(I137*H137,0)</f>
        <v>0</v>
      </c>
      <c r="BL137" s="16" t="s">
        <v>1024</v>
      </c>
      <c r="BM137" s="155" t="s">
        <v>1041</v>
      </c>
    </row>
    <row r="138" spans="1:65" s="12" customFormat="1" ht="22.9" customHeight="1">
      <c r="B138" s="130"/>
      <c r="D138" s="131" t="s">
        <v>76</v>
      </c>
      <c r="E138" s="141" t="s">
        <v>1042</v>
      </c>
      <c r="F138" s="141" t="s">
        <v>1043</v>
      </c>
      <c r="I138" s="133"/>
      <c r="J138" s="142">
        <f>BK138</f>
        <v>0</v>
      </c>
      <c r="L138" s="130"/>
      <c r="M138" s="135"/>
      <c r="N138" s="136"/>
      <c r="O138" s="136"/>
      <c r="P138" s="137">
        <f>P139</f>
        <v>0</v>
      </c>
      <c r="Q138" s="136"/>
      <c r="R138" s="137">
        <f>R139</f>
        <v>0</v>
      </c>
      <c r="S138" s="136"/>
      <c r="T138" s="138">
        <f>T139</f>
        <v>0</v>
      </c>
      <c r="AR138" s="131" t="s">
        <v>93</v>
      </c>
      <c r="AT138" s="139" t="s">
        <v>76</v>
      </c>
      <c r="AU138" s="139" t="s">
        <v>8</v>
      </c>
      <c r="AY138" s="131" t="s">
        <v>174</v>
      </c>
      <c r="BK138" s="140">
        <f>BK139</f>
        <v>0</v>
      </c>
    </row>
    <row r="139" spans="1:65" s="2" customFormat="1" ht="14.45" customHeight="1">
      <c r="A139" s="31"/>
      <c r="B139" s="143"/>
      <c r="C139" s="144" t="s">
        <v>96</v>
      </c>
      <c r="D139" s="144" t="s">
        <v>176</v>
      </c>
      <c r="E139" s="145" t="s">
        <v>1044</v>
      </c>
      <c r="F139" s="146" t="s">
        <v>1043</v>
      </c>
      <c r="G139" s="147" t="s">
        <v>597</v>
      </c>
      <c r="H139" s="148">
        <v>1</v>
      </c>
      <c r="I139" s="149"/>
      <c r="J139" s="150">
        <f>ROUND(I139*H139,0)</f>
        <v>0</v>
      </c>
      <c r="K139" s="146" t="s">
        <v>180</v>
      </c>
      <c r="L139" s="32"/>
      <c r="M139" s="151" t="s">
        <v>1</v>
      </c>
      <c r="N139" s="152" t="s">
        <v>42</v>
      </c>
      <c r="O139" s="57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5" t="s">
        <v>1024</v>
      </c>
      <c r="AT139" s="155" t="s">
        <v>176</v>
      </c>
      <c r="AU139" s="155" t="s">
        <v>85</v>
      </c>
      <c r="AY139" s="16" t="s">
        <v>174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6" t="s">
        <v>8</v>
      </c>
      <c r="BK139" s="156">
        <f>ROUND(I139*H139,0)</f>
        <v>0</v>
      </c>
      <c r="BL139" s="16" t="s">
        <v>1024</v>
      </c>
      <c r="BM139" s="155" t="s">
        <v>1045</v>
      </c>
    </row>
    <row r="140" spans="1:65" s="12" customFormat="1" ht="22.9" customHeight="1">
      <c r="B140" s="130"/>
      <c r="D140" s="131" t="s">
        <v>76</v>
      </c>
      <c r="E140" s="141" t="s">
        <v>1046</v>
      </c>
      <c r="F140" s="141" t="s">
        <v>1047</v>
      </c>
      <c r="I140" s="133"/>
      <c r="J140" s="142">
        <f>BK140</f>
        <v>0</v>
      </c>
      <c r="L140" s="130"/>
      <c r="M140" s="135"/>
      <c r="N140" s="136"/>
      <c r="O140" s="136"/>
      <c r="P140" s="137">
        <f>P141</f>
        <v>0</v>
      </c>
      <c r="Q140" s="136"/>
      <c r="R140" s="137">
        <f>R141</f>
        <v>0</v>
      </c>
      <c r="S140" s="136"/>
      <c r="T140" s="138">
        <f>T141</f>
        <v>0</v>
      </c>
      <c r="AR140" s="131" t="s">
        <v>93</v>
      </c>
      <c r="AT140" s="139" t="s">
        <v>76</v>
      </c>
      <c r="AU140" s="139" t="s">
        <v>8</v>
      </c>
      <c r="AY140" s="131" t="s">
        <v>174</v>
      </c>
      <c r="BK140" s="140">
        <f>BK141</f>
        <v>0</v>
      </c>
    </row>
    <row r="141" spans="1:65" s="2" customFormat="1" ht="14.45" customHeight="1">
      <c r="A141" s="31"/>
      <c r="B141" s="143"/>
      <c r="C141" s="144" t="s">
        <v>216</v>
      </c>
      <c r="D141" s="144" t="s">
        <v>176</v>
      </c>
      <c r="E141" s="145" t="s">
        <v>1048</v>
      </c>
      <c r="F141" s="146" t="s">
        <v>1047</v>
      </c>
      <c r="G141" s="147" t="s">
        <v>597</v>
      </c>
      <c r="H141" s="148">
        <v>1</v>
      </c>
      <c r="I141" s="149"/>
      <c r="J141" s="150">
        <f>ROUND(I141*H141,0)</f>
        <v>0</v>
      </c>
      <c r="K141" s="146" t="s">
        <v>180</v>
      </c>
      <c r="L141" s="32"/>
      <c r="M141" s="151" t="s">
        <v>1</v>
      </c>
      <c r="N141" s="152" t="s">
        <v>42</v>
      </c>
      <c r="O141" s="57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5" t="s">
        <v>1024</v>
      </c>
      <c r="AT141" s="155" t="s">
        <v>176</v>
      </c>
      <c r="AU141" s="155" t="s">
        <v>85</v>
      </c>
      <c r="AY141" s="16" t="s">
        <v>174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6" t="s">
        <v>8</v>
      </c>
      <c r="BK141" s="156">
        <f>ROUND(I141*H141,0)</f>
        <v>0</v>
      </c>
      <c r="BL141" s="16" t="s">
        <v>1024</v>
      </c>
      <c r="BM141" s="155" t="s">
        <v>1049</v>
      </c>
    </row>
    <row r="142" spans="1:65" s="12" customFormat="1" ht="22.9" customHeight="1">
      <c r="B142" s="130"/>
      <c r="D142" s="131" t="s">
        <v>76</v>
      </c>
      <c r="E142" s="141" t="s">
        <v>1050</v>
      </c>
      <c r="F142" s="141" t="s">
        <v>1051</v>
      </c>
      <c r="I142" s="133"/>
      <c r="J142" s="142">
        <f>BK142</f>
        <v>0</v>
      </c>
      <c r="L142" s="130"/>
      <c r="M142" s="135"/>
      <c r="N142" s="136"/>
      <c r="O142" s="136"/>
      <c r="P142" s="137">
        <f>P143</f>
        <v>0</v>
      </c>
      <c r="Q142" s="136"/>
      <c r="R142" s="137">
        <f>R143</f>
        <v>0</v>
      </c>
      <c r="S142" s="136"/>
      <c r="T142" s="138">
        <f>T143</f>
        <v>0</v>
      </c>
      <c r="AR142" s="131" t="s">
        <v>93</v>
      </c>
      <c r="AT142" s="139" t="s">
        <v>76</v>
      </c>
      <c r="AU142" s="139" t="s">
        <v>8</v>
      </c>
      <c r="AY142" s="131" t="s">
        <v>174</v>
      </c>
      <c r="BK142" s="140">
        <f>BK143</f>
        <v>0</v>
      </c>
    </row>
    <row r="143" spans="1:65" s="2" customFormat="1" ht="14.45" customHeight="1">
      <c r="A143" s="31"/>
      <c r="B143" s="143"/>
      <c r="C143" s="144" t="s">
        <v>223</v>
      </c>
      <c r="D143" s="144" t="s">
        <v>176</v>
      </c>
      <c r="E143" s="145" t="s">
        <v>1052</v>
      </c>
      <c r="F143" s="146" t="s">
        <v>1053</v>
      </c>
      <c r="G143" s="147" t="s">
        <v>597</v>
      </c>
      <c r="H143" s="148">
        <v>1</v>
      </c>
      <c r="I143" s="149"/>
      <c r="J143" s="150">
        <f>ROUND(I143*H143,0)</f>
        <v>0</v>
      </c>
      <c r="K143" s="146" t="s">
        <v>180</v>
      </c>
      <c r="L143" s="32"/>
      <c r="M143" s="151" t="s">
        <v>1</v>
      </c>
      <c r="N143" s="152" t="s">
        <v>42</v>
      </c>
      <c r="O143" s="57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5" t="s">
        <v>1024</v>
      </c>
      <c r="AT143" s="155" t="s">
        <v>176</v>
      </c>
      <c r="AU143" s="155" t="s">
        <v>85</v>
      </c>
      <c r="AY143" s="16" t="s">
        <v>174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8</v>
      </c>
      <c r="BK143" s="156">
        <f>ROUND(I143*H143,0)</f>
        <v>0</v>
      </c>
      <c r="BL143" s="16" t="s">
        <v>1024</v>
      </c>
      <c r="BM143" s="155" t="s">
        <v>1054</v>
      </c>
    </row>
    <row r="144" spans="1:65" s="12" customFormat="1" ht="22.9" customHeight="1">
      <c r="B144" s="130"/>
      <c r="D144" s="131" t="s">
        <v>76</v>
      </c>
      <c r="E144" s="141" t="s">
        <v>1055</v>
      </c>
      <c r="F144" s="141" t="s">
        <v>1056</v>
      </c>
      <c r="I144" s="133"/>
      <c r="J144" s="142">
        <f>BK144</f>
        <v>0</v>
      </c>
      <c r="L144" s="130"/>
      <c r="M144" s="135"/>
      <c r="N144" s="136"/>
      <c r="O144" s="136"/>
      <c r="P144" s="137">
        <f>P145</f>
        <v>0</v>
      </c>
      <c r="Q144" s="136"/>
      <c r="R144" s="137">
        <f>R145</f>
        <v>0</v>
      </c>
      <c r="S144" s="136"/>
      <c r="T144" s="138">
        <f>T145</f>
        <v>0</v>
      </c>
      <c r="AR144" s="131" t="s">
        <v>93</v>
      </c>
      <c r="AT144" s="139" t="s">
        <v>76</v>
      </c>
      <c r="AU144" s="139" t="s">
        <v>8</v>
      </c>
      <c r="AY144" s="131" t="s">
        <v>174</v>
      </c>
      <c r="BK144" s="140">
        <f>BK145</f>
        <v>0</v>
      </c>
    </row>
    <row r="145" spans="1:65" s="2" customFormat="1" ht="14.45" customHeight="1">
      <c r="A145" s="31"/>
      <c r="B145" s="143"/>
      <c r="C145" s="144" t="s">
        <v>221</v>
      </c>
      <c r="D145" s="144" t="s">
        <v>176</v>
      </c>
      <c r="E145" s="145" t="s">
        <v>1057</v>
      </c>
      <c r="F145" s="146" t="s">
        <v>1056</v>
      </c>
      <c r="G145" s="147" t="s">
        <v>597</v>
      </c>
      <c r="H145" s="148">
        <v>1</v>
      </c>
      <c r="I145" s="149"/>
      <c r="J145" s="150">
        <f>ROUND(I145*H145,0)</f>
        <v>0</v>
      </c>
      <c r="K145" s="146" t="s">
        <v>180</v>
      </c>
      <c r="L145" s="32"/>
      <c r="M145" s="195" t="s">
        <v>1</v>
      </c>
      <c r="N145" s="196" t="s">
        <v>42</v>
      </c>
      <c r="O145" s="192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5" t="s">
        <v>1024</v>
      </c>
      <c r="AT145" s="155" t="s">
        <v>176</v>
      </c>
      <c r="AU145" s="155" t="s">
        <v>85</v>
      </c>
      <c r="AY145" s="16" t="s">
        <v>174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6" t="s">
        <v>8</v>
      </c>
      <c r="BK145" s="156">
        <f>ROUND(I145*H145,0)</f>
        <v>0</v>
      </c>
      <c r="BL145" s="16" t="s">
        <v>1024</v>
      </c>
      <c r="BM145" s="155" t="s">
        <v>1058</v>
      </c>
    </row>
    <row r="146" spans="1:65" s="2" customFormat="1" ht="6.95" customHeight="1">
      <c r="A146" s="31"/>
      <c r="B146" s="46"/>
      <c r="C146" s="47"/>
      <c r="D146" s="47"/>
      <c r="E146" s="47"/>
      <c r="F146" s="47"/>
      <c r="G146" s="47"/>
      <c r="H146" s="47"/>
      <c r="I146" s="47"/>
      <c r="J146" s="47"/>
      <c r="K146" s="47"/>
      <c r="L146" s="32"/>
      <c r="M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</sheetData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7"/>
      <c r="C3" s="18"/>
      <c r="D3" s="18"/>
      <c r="E3" s="18"/>
      <c r="F3" s="18"/>
      <c r="G3" s="18"/>
      <c r="H3" s="19"/>
    </row>
    <row r="4" spans="1:8" s="1" customFormat="1" ht="24.95" customHeight="1">
      <c r="B4" s="19"/>
      <c r="C4" s="20" t="s">
        <v>1059</v>
      </c>
      <c r="H4" s="19"/>
    </row>
    <row r="5" spans="1:8" s="1" customFormat="1" ht="12" customHeight="1">
      <c r="B5" s="19"/>
      <c r="C5" s="23" t="s">
        <v>14</v>
      </c>
      <c r="D5" s="221" t="s">
        <v>15</v>
      </c>
      <c r="E5" s="206"/>
      <c r="F5" s="206"/>
      <c r="H5" s="19"/>
    </row>
    <row r="6" spans="1:8" s="1" customFormat="1" ht="36.950000000000003" customHeight="1">
      <c r="B6" s="19"/>
      <c r="C6" s="25" t="s">
        <v>17</v>
      </c>
      <c r="D6" s="218" t="s">
        <v>18</v>
      </c>
      <c r="E6" s="206"/>
      <c r="F6" s="206"/>
      <c r="H6" s="19"/>
    </row>
    <row r="7" spans="1:8" s="1" customFormat="1" ht="16.5" customHeight="1">
      <c r="B7" s="19"/>
      <c r="C7" s="26" t="s">
        <v>23</v>
      </c>
      <c r="D7" s="54" t="str">
        <f>'Rekapitulace stavby'!AN8</f>
        <v>27. 8. 2020</v>
      </c>
      <c r="H7" s="19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20"/>
      <c r="B9" s="121"/>
      <c r="C9" s="122" t="s">
        <v>58</v>
      </c>
      <c r="D9" s="123" t="s">
        <v>59</v>
      </c>
      <c r="E9" s="123" t="s">
        <v>161</v>
      </c>
      <c r="F9" s="124" t="s">
        <v>1060</v>
      </c>
      <c r="G9" s="120"/>
      <c r="H9" s="121"/>
    </row>
    <row r="10" spans="1:8" s="2" customFormat="1" ht="26.45" customHeight="1">
      <c r="A10" s="31"/>
      <c r="B10" s="32"/>
      <c r="C10" s="197" t="s">
        <v>1061</v>
      </c>
      <c r="D10" s="197" t="s">
        <v>82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198" t="s">
        <v>99</v>
      </c>
      <c r="D11" s="199" t="s">
        <v>100</v>
      </c>
      <c r="E11" s="200" t="s">
        <v>1</v>
      </c>
      <c r="F11" s="201">
        <v>59.465000000000003</v>
      </c>
      <c r="G11" s="31"/>
      <c r="H11" s="32"/>
    </row>
    <row r="12" spans="1:8" s="2" customFormat="1" ht="16.899999999999999" customHeight="1">
      <c r="A12" s="31"/>
      <c r="B12" s="32"/>
      <c r="C12" s="202" t="s">
        <v>1</v>
      </c>
      <c r="D12" s="202" t="s">
        <v>643</v>
      </c>
      <c r="E12" s="16" t="s">
        <v>1</v>
      </c>
      <c r="F12" s="203">
        <v>34.844999999999999</v>
      </c>
      <c r="G12" s="31"/>
      <c r="H12" s="32"/>
    </row>
    <row r="13" spans="1:8" s="2" customFormat="1" ht="16.899999999999999" customHeight="1">
      <c r="A13" s="31"/>
      <c r="B13" s="32"/>
      <c r="C13" s="202" t="s">
        <v>1</v>
      </c>
      <c r="D13" s="202" t="s">
        <v>368</v>
      </c>
      <c r="E13" s="16" t="s">
        <v>1</v>
      </c>
      <c r="F13" s="203">
        <v>13.538</v>
      </c>
      <c r="G13" s="31"/>
      <c r="H13" s="32"/>
    </row>
    <row r="14" spans="1:8" s="2" customFormat="1" ht="16.899999999999999" customHeight="1">
      <c r="A14" s="31"/>
      <c r="B14" s="32"/>
      <c r="C14" s="202" t="s">
        <v>1</v>
      </c>
      <c r="D14" s="202" t="s">
        <v>679</v>
      </c>
      <c r="E14" s="16" t="s">
        <v>1</v>
      </c>
      <c r="F14" s="203">
        <v>5.7</v>
      </c>
      <c r="G14" s="31"/>
      <c r="H14" s="32"/>
    </row>
    <row r="15" spans="1:8" s="2" customFormat="1" ht="16.899999999999999" customHeight="1">
      <c r="A15" s="31"/>
      <c r="B15" s="32"/>
      <c r="C15" s="202" t="s">
        <v>1</v>
      </c>
      <c r="D15" s="202" t="s">
        <v>680</v>
      </c>
      <c r="E15" s="16" t="s">
        <v>1</v>
      </c>
      <c r="F15" s="203">
        <v>5.3819999999999997</v>
      </c>
      <c r="G15" s="31"/>
      <c r="H15" s="32"/>
    </row>
    <row r="16" spans="1:8" s="2" customFormat="1" ht="16.899999999999999" customHeight="1">
      <c r="A16" s="31"/>
      <c r="B16" s="32"/>
      <c r="C16" s="202" t="s">
        <v>99</v>
      </c>
      <c r="D16" s="202" t="s">
        <v>184</v>
      </c>
      <c r="E16" s="16" t="s">
        <v>1</v>
      </c>
      <c r="F16" s="203">
        <v>59.465000000000003</v>
      </c>
      <c r="G16" s="31"/>
      <c r="H16" s="32"/>
    </row>
    <row r="17" spans="1:8" s="2" customFormat="1" ht="16.899999999999999" customHeight="1">
      <c r="A17" s="31"/>
      <c r="B17" s="32"/>
      <c r="C17" s="204" t="s">
        <v>1062</v>
      </c>
      <c r="D17" s="31"/>
      <c r="E17" s="31"/>
      <c r="F17" s="31"/>
      <c r="G17" s="31"/>
      <c r="H17" s="32"/>
    </row>
    <row r="18" spans="1:8" s="2" customFormat="1" ht="16.899999999999999" customHeight="1">
      <c r="A18" s="31"/>
      <c r="B18" s="32"/>
      <c r="C18" s="202" t="s">
        <v>676</v>
      </c>
      <c r="D18" s="202" t="s">
        <v>677</v>
      </c>
      <c r="E18" s="16" t="s">
        <v>179</v>
      </c>
      <c r="F18" s="203">
        <v>59.465000000000003</v>
      </c>
      <c r="G18" s="31"/>
      <c r="H18" s="32"/>
    </row>
    <row r="19" spans="1:8" s="2" customFormat="1" ht="16.899999999999999" customHeight="1">
      <c r="A19" s="31"/>
      <c r="B19" s="32"/>
      <c r="C19" s="202" t="s">
        <v>664</v>
      </c>
      <c r="D19" s="202" t="s">
        <v>665</v>
      </c>
      <c r="E19" s="16" t="s">
        <v>179</v>
      </c>
      <c r="F19" s="203">
        <v>59.465000000000003</v>
      </c>
      <c r="G19" s="31"/>
      <c r="H19" s="32"/>
    </row>
    <row r="20" spans="1:8" s="2" customFormat="1" ht="16.899999999999999" customHeight="1">
      <c r="A20" s="31"/>
      <c r="B20" s="32"/>
      <c r="C20" s="202" t="s">
        <v>668</v>
      </c>
      <c r="D20" s="202" t="s">
        <v>669</v>
      </c>
      <c r="E20" s="16" t="s">
        <v>179</v>
      </c>
      <c r="F20" s="203">
        <v>59.465000000000003</v>
      </c>
      <c r="G20" s="31"/>
      <c r="H20" s="32"/>
    </row>
    <row r="21" spans="1:8" s="2" customFormat="1" ht="16.899999999999999" customHeight="1">
      <c r="A21" s="31"/>
      <c r="B21" s="32"/>
      <c r="C21" s="202" t="s">
        <v>682</v>
      </c>
      <c r="D21" s="202" t="s">
        <v>683</v>
      </c>
      <c r="E21" s="16" t="s">
        <v>179</v>
      </c>
      <c r="F21" s="203">
        <v>65.412000000000006</v>
      </c>
      <c r="G21" s="31"/>
      <c r="H21" s="32"/>
    </row>
    <row r="22" spans="1:8" s="2" customFormat="1" ht="16.899999999999999" customHeight="1">
      <c r="A22" s="31"/>
      <c r="B22" s="32"/>
      <c r="C22" s="198" t="s">
        <v>115</v>
      </c>
      <c r="D22" s="199" t="s">
        <v>116</v>
      </c>
      <c r="E22" s="200" t="s">
        <v>1</v>
      </c>
      <c r="F22" s="201">
        <v>5.7380000000000004</v>
      </c>
      <c r="G22" s="31"/>
      <c r="H22" s="32"/>
    </row>
    <row r="23" spans="1:8" s="2" customFormat="1" ht="16.899999999999999" customHeight="1">
      <c r="A23" s="31"/>
      <c r="B23" s="32"/>
      <c r="C23" s="202" t="s">
        <v>1</v>
      </c>
      <c r="D23" s="202" t="s">
        <v>407</v>
      </c>
      <c r="E23" s="16" t="s">
        <v>1</v>
      </c>
      <c r="F23" s="203">
        <v>1.1000000000000001</v>
      </c>
      <c r="G23" s="31"/>
      <c r="H23" s="32"/>
    </row>
    <row r="24" spans="1:8" s="2" customFormat="1" ht="16.899999999999999" customHeight="1">
      <c r="A24" s="31"/>
      <c r="B24" s="32"/>
      <c r="C24" s="202" t="s">
        <v>1</v>
      </c>
      <c r="D24" s="202" t="s">
        <v>408</v>
      </c>
      <c r="E24" s="16" t="s">
        <v>1</v>
      </c>
      <c r="F24" s="203">
        <v>3.2770000000000001</v>
      </c>
      <c r="G24" s="31"/>
      <c r="H24" s="32"/>
    </row>
    <row r="25" spans="1:8" s="2" customFormat="1" ht="16.899999999999999" customHeight="1">
      <c r="A25" s="31"/>
      <c r="B25" s="32"/>
      <c r="C25" s="202" t="s">
        <v>1</v>
      </c>
      <c r="D25" s="202" t="s">
        <v>409</v>
      </c>
      <c r="E25" s="16" t="s">
        <v>1</v>
      </c>
      <c r="F25" s="203">
        <v>1.361</v>
      </c>
      <c r="G25" s="31"/>
      <c r="H25" s="32"/>
    </row>
    <row r="26" spans="1:8" s="2" customFormat="1" ht="16.899999999999999" customHeight="1">
      <c r="A26" s="31"/>
      <c r="B26" s="32"/>
      <c r="C26" s="202" t="s">
        <v>115</v>
      </c>
      <c r="D26" s="202" t="s">
        <v>184</v>
      </c>
      <c r="E26" s="16" t="s">
        <v>1</v>
      </c>
      <c r="F26" s="203">
        <v>5.7380000000000004</v>
      </c>
      <c r="G26" s="31"/>
      <c r="H26" s="32"/>
    </row>
    <row r="27" spans="1:8" s="2" customFormat="1" ht="16.899999999999999" customHeight="1">
      <c r="A27" s="31"/>
      <c r="B27" s="32"/>
      <c r="C27" s="204" t="s">
        <v>1062</v>
      </c>
      <c r="D27" s="31"/>
      <c r="E27" s="31"/>
      <c r="F27" s="31"/>
      <c r="G27" s="31"/>
      <c r="H27" s="32"/>
    </row>
    <row r="28" spans="1:8" s="2" customFormat="1" ht="22.5">
      <c r="A28" s="31"/>
      <c r="B28" s="32"/>
      <c r="C28" s="202" t="s">
        <v>404</v>
      </c>
      <c r="D28" s="202" t="s">
        <v>405</v>
      </c>
      <c r="E28" s="16" t="s">
        <v>179</v>
      </c>
      <c r="F28" s="203">
        <v>5.7380000000000004</v>
      </c>
      <c r="G28" s="31"/>
      <c r="H28" s="32"/>
    </row>
    <row r="29" spans="1:8" s="2" customFormat="1" ht="16.899999999999999" customHeight="1">
      <c r="A29" s="31"/>
      <c r="B29" s="32"/>
      <c r="C29" s="202" t="s">
        <v>386</v>
      </c>
      <c r="D29" s="202" t="s">
        <v>387</v>
      </c>
      <c r="E29" s="16" t="s">
        <v>179</v>
      </c>
      <c r="F29" s="203">
        <v>5.7380000000000004</v>
      </c>
      <c r="G29" s="31"/>
      <c r="H29" s="32"/>
    </row>
    <row r="30" spans="1:8" s="2" customFormat="1" ht="16.899999999999999" customHeight="1">
      <c r="A30" s="31"/>
      <c r="B30" s="32"/>
      <c r="C30" s="202" t="s">
        <v>395</v>
      </c>
      <c r="D30" s="202" t="s">
        <v>396</v>
      </c>
      <c r="E30" s="16" t="s">
        <v>179</v>
      </c>
      <c r="F30" s="203">
        <v>5.7380000000000004</v>
      </c>
      <c r="G30" s="31"/>
      <c r="H30" s="32"/>
    </row>
    <row r="31" spans="1:8" s="2" customFormat="1" ht="16.899999999999999" customHeight="1">
      <c r="A31" s="31"/>
      <c r="B31" s="32"/>
      <c r="C31" s="202" t="s">
        <v>411</v>
      </c>
      <c r="D31" s="202" t="s">
        <v>412</v>
      </c>
      <c r="E31" s="16" t="s">
        <v>179</v>
      </c>
      <c r="F31" s="203">
        <v>5.7380000000000004</v>
      </c>
      <c r="G31" s="31"/>
      <c r="H31" s="32"/>
    </row>
    <row r="32" spans="1:8" s="2" customFormat="1" ht="16.899999999999999" customHeight="1">
      <c r="A32" s="31"/>
      <c r="B32" s="32"/>
      <c r="C32" s="202" t="s">
        <v>390</v>
      </c>
      <c r="D32" s="202" t="s">
        <v>391</v>
      </c>
      <c r="E32" s="16" t="s">
        <v>179</v>
      </c>
      <c r="F32" s="203">
        <v>6.3120000000000003</v>
      </c>
      <c r="G32" s="31"/>
      <c r="H32" s="32"/>
    </row>
    <row r="33" spans="1:8" s="2" customFormat="1" ht="16.899999999999999" customHeight="1">
      <c r="A33" s="31"/>
      <c r="B33" s="32"/>
      <c r="C33" s="202" t="s">
        <v>399</v>
      </c>
      <c r="D33" s="202" t="s">
        <v>400</v>
      </c>
      <c r="E33" s="16" t="s">
        <v>179</v>
      </c>
      <c r="F33" s="203">
        <v>5.8529999999999998</v>
      </c>
      <c r="G33" s="31"/>
      <c r="H33" s="32"/>
    </row>
    <row r="34" spans="1:8" s="2" customFormat="1" ht="16.899999999999999" customHeight="1">
      <c r="A34" s="31"/>
      <c r="B34" s="32"/>
      <c r="C34" s="198" t="s">
        <v>119</v>
      </c>
      <c r="D34" s="199" t="s">
        <v>120</v>
      </c>
      <c r="E34" s="200" t="s">
        <v>1</v>
      </c>
      <c r="F34" s="201">
        <v>27.757999999999999</v>
      </c>
      <c r="G34" s="31"/>
      <c r="H34" s="32"/>
    </row>
    <row r="35" spans="1:8" s="2" customFormat="1" ht="16.899999999999999" customHeight="1">
      <c r="A35" s="31"/>
      <c r="B35" s="32"/>
      <c r="C35" s="202" t="s">
        <v>1</v>
      </c>
      <c r="D35" s="202" t="s">
        <v>418</v>
      </c>
      <c r="E35" s="16" t="s">
        <v>1</v>
      </c>
      <c r="F35" s="203">
        <v>7.5919999999999996</v>
      </c>
      <c r="G35" s="31"/>
      <c r="H35" s="32"/>
    </row>
    <row r="36" spans="1:8" s="2" customFormat="1" ht="16.899999999999999" customHeight="1">
      <c r="A36" s="31"/>
      <c r="B36" s="32"/>
      <c r="C36" s="202" t="s">
        <v>1</v>
      </c>
      <c r="D36" s="202" t="s">
        <v>419</v>
      </c>
      <c r="E36" s="16" t="s">
        <v>1</v>
      </c>
      <c r="F36" s="203">
        <v>7.5659999999999998</v>
      </c>
      <c r="G36" s="31"/>
      <c r="H36" s="32"/>
    </row>
    <row r="37" spans="1:8" s="2" customFormat="1" ht="16.899999999999999" customHeight="1">
      <c r="A37" s="31"/>
      <c r="B37" s="32"/>
      <c r="C37" s="202" t="s">
        <v>1</v>
      </c>
      <c r="D37" s="202" t="s">
        <v>420</v>
      </c>
      <c r="E37" s="16" t="s">
        <v>1</v>
      </c>
      <c r="F37" s="203">
        <v>12.6</v>
      </c>
      <c r="G37" s="31"/>
      <c r="H37" s="32"/>
    </row>
    <row r="38" spans="1:8" s="2" customFormat="1" ht="16.899999999999999" customHeight="1">
      <c r="A38" s="31"/>
      <c r="B38" s="32"/>
      <c r="C38" s="202" t="s">
        <v>119</v>
      </c>
      <c r="D38" s="202" t="s">
        <v>421</v>
      </c>
      <c r="E38" s="16" t="s">
        <v>1</v>
      </c>
      <c r="F38" s="203">
        <v>27.757999999999999</v>
      </c>
      <c r="G38" s="31"/>
      <c r="H38" s="32"/>
    </row>
    <row r="39" spans="1:8" s="2" customFormat="1" ht="16.899999999999999" customHeight="1">
      <c r="A39" s="31"/>
      <c r="B39" s="32"/>
      <c r="C39" s="204" t="s">
        <v>1062</v>
      </c>
      <c r="D39" s="31"/>
      <c r="E39" s="31"/>
      <c r="F39" s="31"/>
      <c r="G39" s="31"/>
      <c r="H39" s="32"/>
    </row>
    <row r="40" spans="1:8" s="2" customFormat="1" ht="16.899999999999999" customHeight="1">
      <c r="A40" s="31"/>
      <c r="B40" s="32"/>
      <c r="C40" s="202" t="s">
        <v>415</v>
      </c>
      <c r="D40" s="202" t="s">
        <v>416</v>
      </c>
      <c r="E40" s="16" t="s">
        <v>179</v>
      </c>
      <c r="F40" s="203">
        <v>27.757999999999999</v>
      </c>
      <c r="G40" s="31"/>
      <c r="H40" s="32"/>
    </row>
    <row r="41" spans="1:8" s="2" customFormat="1" ht="16.899999999999999" customHeight="1">
      <c r="A41" s="31"/>
      <c r="B41" s="32"/>
      <c r="C41" s="202" t="s">
        <v>423</v>
      </c>
      <c r="D41" s="202" t="s">
        <v>424</v>
      </c>
      <c r="E41" s="16" t="s">
        <v>179</v>
      </c>
      <c r="F41" s="203">
        <v>27.757999999999999</v>
      </c>
      <c r="G41" s="31"/>
      <c r="H41" s="32"/>
    </row>
    <row r="42" spans="1:8" s="2" customFormat="1" ht="16.899999999999999" customHeight="1">
      <c r="A42" s="31"/>
      <c r="B42" s="32"/>
      <c r="C42" s="202" t="s">
        <v>427</v>
      </c>
      <c r="D42" s="202" t="s">
        <v>428</v>
      </c>
      <c r="E42" s="16" t="s">
        <v>179</v>
      </c>
      <c r="F42" s="203">
        <v>27.757999999999999</v>
      </c>
      <c r="G42" s="31"/>
      <c r="H42" s="32"/>
    </row>
    <row r="43" spans="1:8" s="2" customFormat="1" ht="16.899999999999999" customHeight="1">
      <c r="A43" s="31"/>
      <c r="B43" s="32"/>
      <c r="C43" s="202" t="s">
        <v>434</v>
      </c>
      <c r="D43" s="202" t="s">
        <v>435</v>
      </c>
      <c r="E43" s="16" t="s">
        <v>179</v>
      </c>
      <c r="F43" s="203">
        <v>55.515999999999998</v>
      </c>
      <c r="G43" s="31"/>
      <c r="H43" s="32"/>
    </row>
    <row r="44" spans="1:8" s="2" customFormat="1" ht="16.899999999999999" customHeight="1">
      <c r="A44" s="31"/>
      <c r="B44" s="32"/>
      <c r="C44" s="202" t="s">
        <v>390</v>
      </c>
      <c r="D44" s="202" t="s">
        <v>391</v>
      </c>
      <c r="E44" s="16" t="s">
        <v>179</v>
      </c>
      <c r="F44" s="203">
        <v>30.533999999999999</v>
      </c>
      <c r="G44" s="31"/>
      <c r="H44" s="32"/>
    </row>
    <row r="45" spans="1:8" s="2" customFormat="1" ht="16.899999999999999" customHeight="1">
      <c r="A45" s="31"/>
      <c r="B45" s="32"/>
      <c r="C45" s="202" t="s">
        <v>330</v>
      </c>
      <c r="D45" s="202" t="s">
        <v>331</v>
      </c>
      <c r="E45" s="16" t="s">
        <v>179</v>
      </c>
      <c r="F45" s="203">
        <v>28.312999999999999</v>
      </c>
      <c r="G45" s="31"/>
      <c r="H45" s="32"/>
    </row>
    <row r="46" spans="1:8" s="2" customFormat="1" ht="16.899999999999999" customHeight="1">
      <c r="A46" s="31"/>
      <c r="B46" s="32"/>
      <c r="C46" s="202" t="s">
        <v>439</v>
      </c>
      <c r="D46" s="202" t="s">
        <v>440</v>
      </c>
      <c r="E46" s="16" t="s">
        <v>179</v>
      </c>
      <c r="F46" s="203">
        <v>28.312999999999999</v>
      </c>
      <c r="G46" s="31"/>
      <c r="H46" s="32"/>
    </row>
    <row r="47" spans="1:8" s="2" customFormat="1" ht="16.899999999999999" customHeight="1">
      <c r="A47" s="31"/>
      <c r="B47" s="32"/>
      <c r="C47" s="198" t="s">
        <v>129</v>
      </c>
      <c r="D47" s="199" t="s">
        <v>130</v>
      </c>
      <c r="E47" s="200" t="s">
        <v>1</v>
      </c>
      <c r="F47" s="201">
        <v>72</v>
      </c>
      <c r="G47" s="31"/>
      <c r="H47" s="32"/>
    </row>
    <row r="48" spans="1:8" s="2" customFormat="1" ht="16.899999999999999" customHeight="1">
      <c r="A48" s="31"/>
      <c r="B48" s="32"/>
      <c r="C48" s="202" t="s">
        <v>1</v>
      </c>
      <c r="D48" s="202" t="s">
        <v>195</v>
      </c>
      <c r="E48" s="16" t="s">
        <v>1</v>
      </c>
      <c r="F48" s="203">
        <v>72</v>
      </c>
      <c r="G48" s="31"/>
      <c r="H48" s="32"/>
    </row>
    <row r="49" spans="1:8" s="2" customFormat="1" ht="16.899999999999999" customHeight="1">
      <c r="A49" s="31"/>
      <c r="B49" s="32"/>
      <c r="C49" s="202" t="s">
        <v>129</v>
      </c>
      <c r="D49" s="202" t="s">
        <v>184</v>
      </c>
      <c r="E49" s="16" t="s">
        <v>1</v>
      </c>
      <c r="F49" s="203">
        <v>72</v>
      </c>
      <c r="G49" s="31"/>
      <c r="H49" s="32"/>
    </row>
    <row r="50" spans="1:8" s="2" customFormat="1" ht="16.899999999999999" customHeight="1">
      <c r="A50" s="31"/>
      <c r="B50" s="32"/>
      <c r="C50" s="204" t="s">
        <v>1062</v>
      </c>
      <c r="D50" s="31"/>
      <c r="E50" s="31"/>
      <c r="F50" s="31"/>
      <c r="G50" s="31"/>
      <c r="H50" s="32"/>
    </row>
    <row r="51" spans="1:8" s="2" customFormat="1" ht="16.899999999999999" customHeight="1">
      <c r="A51" s="31"/>
      <c r="B51" s="32"/>
      <c r="C51" s="202" t="s">
        <v>192</v>
      </c>
      <c r="D51" s="202" t="s">
        <v>193</v>
      </c>
      <c r="E51" s="16" t="s">
        <v>179</v>
      </c>
      <c r="F51" s="203">
        <v>72</v>
      </c>
      <c r="G51" s="31"/>
      <c r="H51" s="32"/>
    </row>
    <row r="52" spans="1:8" s="2" customFormat="1" ht="16.899999999999999" customHeight="1">
      <c r="A52" s="31"/>
      <c r="B52" s="32"/>
      <c r="C52" s="202" t="s">
        <v>760</v>
      </c>
      <c r="D52" s="202" t="s">
        <v>761</v>
      </c>
      <c r="E52" s="16" t="s">
        <v>179</v>
      </c>
      <c r="F52" s="203">
        <v>283.85199999999998</v>
      </c>
      <c r="G52" s="31"/>
      <c r="H52" s="32"/>
    </row>
    <row r="53" spans="1:8" s="2" customFormat="1" ht="16.899999999999999" customHeight="1">
      <c r="A53" s="31"/>
      <c r="B53" s="32"/>
      <c r="C53" s="202" t="s">
        <v>764</v>
      </c>
      <c r="D53" s="202" t="s">
        <v>765</v>
      </c>
      <c r="E53" s="16" t="s">
        <v>179</v>
      </c>
      <c r="F53" s="203">
        <v>283.85199999999998</v>
      </c>
      <c r="G53" s="31"/>
      <c r="H53" s="32"/>
    </row>
    <row r="54" spans="1:8" s="2" customFormat="1" ht="16.899999999999999" customHeight="1">
      <c r="A54" s="31"/>
      <c r="B54" s="32"/>
      <c r="C54" s="198" t="s">
        <v>131</v>
      </c>
      <c r="D54" s="199" t="s">
        <v>132</v>
      </c>
      <c r="E54" s="200" t="s">
        <v>1</v>
      </c>
      <c r="F54" s="201">
        <v>211.852</v>
      </c>
      <c r="G54" s="31"/>
      <c r="H54" s="32"/>
    </row>
    <row r="55" spans="1:8" s="2" customFormat="1" ht="16.899999999999999" customHeight="1">
      <c r="A55" s="31"/>
      <c r="B55" s="32"/>
      <c r="C55" s="202" t="s">
        <v>1</v>
      </c>
      <c r="D55" s="202" t="s">
        <v>199</v>
      </c>
      <c r="E55" s="16" t="s">
        <v>1</v>
      </c>
      <c r="F55" s="203">
        <v>74.328999999999994</v>
      </c>
      <c r="G55" s="31"/>
      <c r="H55" s="32"/>
    </row>
    <row r="56" spans="1:8" s="2" customFormat="1" ht="16.899999999999999" customHeight="1">
      <c r="A56" s="31"/>
      <c r="B56" s="32"/>
      <c r="C56" s="202" t="s">
        <v>1</v>
      </c>
      <c r="D56" s="202" t="s">
        <v>200</v>
      </c>
      <c r="E56" s="16" t="s">
        <v>1</v>
      </c>
      <c r="F56" s="203">
        <v>47.728000000000002</v>
      </c>
      <c r="G56" s="31"/>
      <c r="H56" s="32"/>
    </row>
    <row r="57" spans="1:8" s="2" customFormat="1" ht="16.899999999999999" customHeight="1">
      <c r="A57" s="31"/>
      <c r="B57" s="32"/>
      <c r="C57" s="202" t="s">
        <v>1</v>
      </c>
      <c r="D57" s="202" t="s">
        <v>201</v>
      </c>
      <c r="E57" s="16" t="s">
        <v>1</v>
      </c>
      <c r="F57" s="203">
        <v>31.6</v>
      </c>
      <c r="G57" s="31"/>
      <c r="H57" s="32"/>
    </row>
    <row r="58" spans="1:8" s="2" customFormat="1" ht="16.899999999999999" customHeight="1">
      <c r="A58" s="31"/>
      <c r="B58" s="32"/>
      <c r="C58" s="202" t="s">
        <v>1</v>
      </c>
      <c r="D58" s="202" t="s">
        <v>202</v>
      </c>
      <c r="E58" s="16" t="s">
        <v>1</v>
      </c>
      <c r="F58" s="203">
        <v>18.856999999999999</v>
      </c>
      <c r="G58" s="31"/>
      <c r="H58" s="32"/>
    </row>
    <row r="59" spans="1:8" s="2" customFormat="1" ht="16.899999999999999" customHeight="1">
      <c r="A59" s="31"/>
      <c r="B59" s="32"/>
      <c r="C59" s="202" t="s">
        <v>1</v>
      </c>
      <c r="D59" s="202" t="s">
        <v>203</v>
      </c>
      <c r="E59" s="16" t="s">
        <v>1</v>
      </c>
      <c r="F59" s="203">
        <v>12.936</v>
      </c>
      <c r="G59" s="31"/>
      <c r="H59" s="32"/>
    </row>
    <row r="60" spans="1:8" s="2" customFormat="1" ht="16.899999999999999" customHeight="1">
      <c r="A60" s="31"/>
      <c r="B60" s="32"/>
      <c r="C60" s="202" t="s">
        <v>1</v>
      </c>
      <c r="D60" s="202" t="s">
        <v>204</v>
      </c>
      <c r="E60" s="16" t="s">
        <v>1</v>
      </c>
      <c r="F60" s="203">
        <v>10.544</v>
      </c>
      <c r="G60" s="31"/>
      <c r="H60" s="32"/>
    </row>
    <row r="61" spans="1:8" s="2" customFormat="1" ht="16.899999999999999" customHeight="1">
      <c r="A61" s="31"/>
      <c r="B61" s="32"/>
      <c r="C61" s="202" t="s">
        <v>1</v>
      </c>
      <c r="D61" s="202" t="s">
        <v>205</v>
      </c>
      <c r="E61" s="16" t="s">
        <v>1</v>
      </c>
      <c r="F61" s="203">
        <v>15.858000000000001</v>
      </c>
      <c r="G61" s="31"/>
      <c r="H61" s="32"/>
    </row>
    <row r="62" spans="1:8" s="2" customFormat="1" ht="16.899999999999999" customHeight="1">
      <c r="A62" s="31"/>
      <c r="B62" s="32"/>
      <c r="C62" s="202" t="s">
        <v>131</v>
      </c>
      <c r="D62" s="202" t="s">
        <v>184</v>
      </c>
      <c r="E62" s="16" t="s">
        <v>1</v>
      </c>
      <c r="F62" s="203">
        <v>211.852</v>
      </c>
      <c r="G62" s="31"/>
      <c r="H62" s="32"/>
    </row>
    <row r="63" spans="1:8" s="2" customFormat="1" ht="16.899999999999999" customHeight="1">
      <c r="A63" s="31"/>
      <c r="B63" s="32"/>
      <c r="C63" s="204" t="s">
        <v>1062</v>
      </c>
      <c r="D63" s="31"/>
      <c r="E63" s="31"/>
      <c r="F63" s="31"/>
      <c r="G63" s="31"/>
      <c r="H63" s="32"/>
    </row>
    <row r="64" spans="1:8" s="2" customFormat="1" ht="16.899999999999999" customHeight="1">
      <c r="A64" s="31"/>
      <c r="B64" s="32"/>
      <c r="C64" s="202" t="s">
        <v>196</v>
      </c>
      <c r="D64" s="202" t="s">
        <v>197</v>
      </c>
      <c r="E64" s="16" t="s">
        <v>179</v>
      </c>
      <c r="F64" s="203">
        <v>211.852</v>
      </c>
      <c r="G64" s="31"/>
      <c r="H64" s="32"/>
    </row>
    <row r="65" spans="1:8" s="2" customFormat="1" ht="16.899999999999999" customHeight="1">
      <c r="A65" s="31"/>
      <c r="B65" s="32"/>
      <c r="C65" s="202" t="s">
        <v>760</v>
      </c>
      <c r="D65" s="202" t="s">
        <v>761</v>
      </c>
      <c r="E65" s="16" t="s">
        <v>179</v>
      </c>
      <c r="F65" s="203">
        <v>283.85199999999998</v>
      </c>
      <c r="G65" s="31"/>
      <c r="H65" s="32"/>
    </row>
    <row r="66" spans="1:8" s="2" customFormat="1" ht="16.899999999999999" customHeight="1">
      <c r="A66" s="31"/>
      <c r="B66" s="32"/>
      <c r="C66" s="202" t="s">
        <v>764</v>
      </c>
      <c r="D66" s="202" t="s">
        <v>765</v>
      </c>
      <c r="E66" s="16" t="s">
        <v>179</v>
      </c>
      <c r="F66" s="203">
        <v>283.85199999999998</v>
      </c>
      <c r="G66" s="31"/>
      <c r="H66" s="32"/>
    </row>
    <row r="67" spans="1:8" s="2" customFormat="1" ht="16.899999999999999" customHeight="1">
      <c r="A67" s="31"/>
      <c r="B67" s="32"/>
      <c r="C67" s="198" t="s">
        <v>102</v>
      </c>
      <c r="D67" s="199" t="s">
        <v>103</v>
      </c>
      <c r="E67" s="200" t="s">
        <v>1</v>
      </c>
      <c r="F67" s="201">
        <v>58.22</v>
      </c>
      <c r="G67" s="31"/>
      <c r="H67" s="32"/>
    </row>
    <row r="68" spans="1:8" s="2" customFormat="1" ht="16.899999999999999" customHeight="1">
      <c r="A68" s="31"/>
      <c r="B68" s="32"/>
      <c r="C68" s="202" t="s">
        <v>1</v>
      </c>
      <c r="D68" s="202" t="s">
        <v>690</v>
      </c>
      <c r="E68" s="16" t="s">
        <v>1</v>
      </c>
      <c r="F68" s="203">
        <v>23.9</v>
      </c>
      <c r="G68" s="31"/>
      <c r="H68" s="32"/>
    </row>
    <row r="69" spans="1:8" s="2" customFormat="1" ht="16.899999999999999" customHeight="1">
      <c r="A69" s="31"/>
      <c r="B69" s="32"/>
      <c r="C69" s="202" t="s">
        <v>1</v>
      </c>
      <c r="D69" s="202" t="s">
        <v>691</v>
      </c>
      <c r="E69" s="16" t="s">
        <v>1</v>
      </c>
      <c r="F69" s="203">
        <v>15.2</v>
      </c>
      <c r="G69" s="31"/>
      <c r="H69" s="32"/>
    </row>
    <row r="70" spans="1:8" s="2" customFormat="1" ht="16.899999999999999" customHeight="1">
      <c r="A70" s="31"/>
      <c r="B70" s="32"/>
      <c r="C70" s="202" t="s">
        <v>1</v>
      </c>
      <c r="D70" s="202" t="s">
        <v>692</v>
      </c>
      <c r="E70" s="16" t="s">
        <v>1</v>
      </c>
      <c r="F70" s="203">
        <v>9.6999999999999993</v>
      </c>
      <c r="G70" s="31"/>
      <c r="H70" s="32"/>
    </row>
    <row r="71" spans="1:8" s="2" customFormat="1" ht="16.899999999999999" customHeight="1">
      <c r="A71" s="31"/>
      <c r="B71" s="32"/>
      <c r="C71" s="202" t="s">
        <v>1</v>
      </c>
      <c r="D71" s="202" t="s">
        <v>693</v>
      </c>
      <c r="E71" s="16" t="s">
        <v>1</v>
      </c>
      <c r="F71" s="203">
        <v>9.42</v>
      </c>
      <c r="G71" s="31"/>
      <c r="H71" s="32"/>
    </row>
    <row r="72" spans="1:8" s="2" customFormat="1" ht="16.899999999999999" customHeight="1">
      <c r="A72" s="31"/>
      <c r="B72" s="32"/>
      <c r="C72" s="202" t="s">
        <v>102</v>
      </c>
      <c r="D72" s="202" t="s">
        <v>184</v>
      </c>
      <c r="E72" s="16" t="s">
        <v>1</v>
      </c>
      <c r="F72" s="203">
        <v>58.22</v>
      </c>
      <c r="G72" s="31"/>
      <c r="H72" s="32"/>
    </row>
    <row r="73" spans="1:8" s="2" customFormat="1" ht="16.899999999999999" customHeight="1">
      <c r="A73" s="31"/>
      <c r="B73" s="32"/>
      <c r="C73" s="204" t="s">
        <v>1062</v>
      </c>
      <c r="D73" s="31"/>
      <c r="E73" s="31"/>
      <c r="F73" s="31"/>
      <c r="G73" s="31"/>
      <c r="H73" s="32"/>
    </row>
    <row r="74" spans="1:8" s="2" customFormat="1" ht="16.899999999999999" customHeight="1">
      <c r="A74" s="31"/>
      <c r="B74" s="32"/>
      <c r="C74" s="202" t="s">
        <v>687</v>
      </c>
      <c r="D74" s="202" t="s">
        <v>688</v>
      </c>
      <c r="E74" s="16" t="s">
        <v>344</v>
      </c>
      <c r="F74" s="203">
        <v>58.22</v>
      </c>
      <c r="G74" s="31"/>
      <c r="H74" s="32"/>
    </row>
    <row r="75" spans="1:8" s="2" customFormat="1" ht="16.899999999999999" customHeight="1">
      <c r="A75" s="31"/>
      <c r="B75" s="32"/>
      <c r="C75" s="202" t="s">
        <v>695</v>
      </c>
      <c r="D75" s="202" t="s">
        <v>696</v>
      </c>
      <c r="E75" s="16" t="s">
        <v>344</v>
      </c>
      <c r="F75" s="203">
        <v>61.131</v>
      </c>
      <c r="G75" s="31"/>
      <c r="H75" s="32"/>
    </row>
    <row r="76" spans="1:8" s="2" customFormat="1" ht="16.899999999999999" customHeight="1">
      <c r="A76" s="31"/>
      <c r="B76" s="32"/>
      <c r="C76" s="198" t="s">
        <v>123</v>
      </c>
      <c r="D76" s="199" t="s">
        <v>124</v>
      </c>
      <c r="E76" s="200" t="s">
        <v>1</v>
      </c>
      <c r="F76" s="201">
        <v>72</v>
      </c>
      <c r="G76" s="31"/>
      <c r="H76" s="32"/>
    </row>
    <row r="77" spans="1:8" s="2" customFormat="1" ht="16.899999999999999" customHeight="1">
      <c r="A77" s="31"/>
      <c r="B77" s="32"/>
      <c r="C77" s="202" t="s">
        <v>1</v>
      </c>
      <c r="D77" s="202" t="s">
        <v>325</v>
      </c>
      <c r="E77" s="16" t="s">
        <v>1</v>
      </c>
      <c r="F77" s="203">
        <v>72</v>
      </c>
      <c r="G77" s="31"/>
      <c r="H77" s="32"/>
    </row>
    <row r="78" spans="1:8" s="2" customFormat="1" ht="16.899999999999999" customHeight="1">
      <c r="A78" s="31"/>
      <c r="B78" s="32"/>
      <c r="C78" s="202" t="s">
        <v>123</v>
      </c>
      <c r="D78" s="202" t="s">
        <v>326</v>
      </c>
      <c r="E78" s="16" t="s">
        <v>1</v>
      </c>
      <c r="F78" s="203">
        <v>72</v>
      </c>
      <c r="G78" s="31"/>
      <c r="H78" s="32"/>
    </row>
    <row r="79" spans="1:8" s="2" customFormat="1" ht="16.899999999999999" customHeight="1">
      <c r="A79" s="31"/>
      <c r="B79" s="32"/>
      <c r="C79" s="204" t="s">
        <v>1062</v>
      </c>
      <c r="D79" s="31"/>
      <c r="E79" s="31"/>
      <c r="F79" s="31"/>
      <c r="G79" s="31"/>
      <c r="H79" s="32"/>
    </row>
    <row r="80" spans="1:8" s="2" customFormat="1" ht="16.899999999999999" customHeight="1">
      <c r="A80" s="31"/>
      <c r="B80" s="32"/>
      <c r="C80" s="202" t="s">
        <v>322</v>
      </c>
      <c r="D80" s="202" t="s">
        <v>323</v>
      </c>
      <c r="E80" s="16" t="s">
        <v>179</v>
      </c>
      <c r="F80" s="203">
        <v>144</v>
      </c>
      <c r="G80" s="31"/>
      <c r="H80" s="32"/>
    </row>
    <row r="81" spans="1:8" s="2" customFormat="1" ht="16.899999999999999" customHeight="1">
      <c r="A81" s="31"/>
      <c r="B81" s="32"/>
      <c r="C81" s="202" t="s">
        <v>330</v>
      </c>
      <c r="D81" s="202" t="s">
        <v>331</v>
      </c>
      <c r="E81" s="16" t="s">
        <v>179</v>
      </c>
      <c r="F81" s="203">
        <v>146.88</v>
      </c>
      <c r="G81" s="31"/>
      <c r="H81" s="32"/>
    </row>
    <row r="82" spans="1:8" s="2" customFormat="1" ht="16.899999999999999" customHeight="1">
      <c r="A82" s="31"/>
      <c r="B82" s="32"/>
      <c r="C82" s="198" t="s">
        <v>126</v>
      </c>
      <c r="D82" s="199" t="s">
        <v>127</v>
      </c>
      <c r="E82" s="200" t="s">
        <v>1</v>
      </c>
      <c r="F82" s="201">
        <v>18.422000000000001</v>
      </c>
      <c r="G82" s="31"/>
      <c r="H82" s="32"/>
    </row>
    <row r="83" spans="1:8" s="2" customFormat="1" ht="16.899999999999999" customHeight="1">
      <c r="A83" s="31"/>
      <c r="B83" s="32"/>
      <c r="C83" s="202" t="s">
        <v>1</v>
      </c>
      <c r="D83" s="202" t="s">
        <v>743</v>
      </c>
      <c r="E83" s="16" t="s">
        <v>1</v>
      </c>
      <c r="F83" s="203">
        <v>0.8</v>
      </c>
      <c r="G83" s="31"/>
      <c r="H83" s="32"/>
    </row>
    <row r="84" spans="1:8" s="2" customFormat="1" ht="16.899999999999999" customHeight="1">
      <c r="A84" s="31"/>
      <c r="B84" s="32"/>
      <c r="C84" s="202" t="s">
        <v>1</v>
      </c>
      <c r="D84" s="202" t="s">
        <v>744</v>
      </c>
      <c r="E84" s="16" t="s">
        <v>1</v>
      </c>
      <c r="F84" s="203">
        <v>4.7</v>
      </c>
      <c r="G84" s="31"/>
      <c r="H84" s="32"/>
    </row>
    <row r="85" spans="1:8" s="2" customFormat="1" ht="16.899999999999999" customHeight="1">
      <c r="A85" s="31"/>
      <c r="B85" s="32"/>
      <c r="C85" s="202" t="s">
        <v>1</v>
      </c>
      <c r="D85" s="202" t="s">
        <v>745</v>
      </c>
      <c r="E85" s="16" t="s">
        <v>1</v>
      </c>
      <c r="F85" s="203">
        <v>3.536</v>
      </c>
      <c r="G85" s="31"/>
      <c r="H85" s="32"/>
    </row>
    <row r="86" spans="1:8" s="2" customFormat="1" ht="16.899999999999999" customHeight="1">
      <c r="A86" s="31"/>
      <c r="B86" s="32"/>
      <c r="C86" s="202" t="s">
        <v>1</v>
      </c>
      <c r="D86" s="202" t="s">
        <v>746</v>
      </c>
      <c r="E86" s="16" t="s">
        <v>1</v>
      </c>
      <c r="F86" s="203">
        <v>2.87</v>
      </c>
      <c r="G86" s="31"/>
      <c r="H86" s="32"/>
    </row>
    <row r="87" spans="1:8" s="2" customFormat="1" ht="16.899999999999999" customHeight="1">
      <c r="A87" s="31"/>
      <c r="B87" s="32"/>
      <c r="C87" s="202" t="s">
        <v>1</v>
      </c>
      <c r="D87" s="202" t="s">
        <v>747</v>
      </c>
      <c r="E87" s="16" t="s">
        <v>1</v>
      </c>
      <c r="F87" s="203">
        <v>3.3239999999999998</v>
      </c>
      <c r="G87" s="31"/>
      <c r="H87" s="32"/>
    </row>
    <row r="88" spans="1:8" s="2" customFormat="1" ht="16.899999999999999" customHeight="1">
      <c r="A88" s="31"/>
      <c r="B88" s="32"/>
      <c r="C88" s="202" t="s">
        <v>1</v>
      </c>
      <c r="D88" s="202" t="s">
        <v>748</v>
      </c>
      <c r="E88" s="16" t="s">
        <v>1</v>
      </c>
      <c r="F88" s="203">
        <v>3.1920000000000002</v>
      </c>
      <c r="G88" s="31"/>
      <c r="H88" s="32"/>
    </row>
    <row r="89" spans="1:8" s="2" customFormat="1" ht="16.899999999999999" customHeight="1">
      <c r="A89" s="31"/>
      <c r="B89" s="32"/>
      <c r="C89" s="202" t="s">
        <v>126</v>
      </c>
      <c r="D89" s="202" t="s">
        <v>184</v>
      </c>
      <c r="E89" s="16" t="s">
        <v>1</v>
      </c>
      <c r="F89" s="203">
        <v>18.422000000000001</v>
      </c>
      <c r="G89" s="31"/>
      <c r="H89" s="32"/>
    </row>
    <row r="90" spans="1:8" s="2" customFormat="1" ht="16.899999999999999" customHeight="1">
      <c r="A90" s="31"/>
      <c r="B90" s="32"/>
      <c r="C90" s="204" t="s">
        <v>1062</v>
      </c>
      <c r="D90" s="31"/>
      <c r="E90" s="31"/>
      <c r="F90" s="31"/>
      <c r="G90" s="31"/>
      <c r="H90" s="32"/>
    </row>
    <row r="91" spans="1:8" s="2" customFormat="1" ht="16.899999999999999" customHeight="1">
      <c r="A91" s="31"/>
      <c r="B91" s="32"/>
      <c r="C91" s="202" t="s">
        <v>740</v>
      </c>
      <c r="D91" s="202" t="s">
        <v>741</v>
      </c>
      <c r="E91" s="16" t="s">
        <v>179</v>
      </c>
      <c r="F91" s="203">
        <v>18.422000000000001</v>
      </c>
      <c r="G91" s="31"/>
      <c r="H91" s="32"/>
    </row>
    <row r="92" spans="1:8" s="2" customFormat="1" ht="16.899999999999999" customHeight="1">
      <c r="A92" s="31"/>
      <c r="B92" s="32"/>
      <c r="C92" s="202" t="s">
        <v>750</v>
      </c>
      <c r="D92" s="202" t="s">
        <v>751</v>
      </c>
      <c r="E92" s="16" t="s">
        <v>179</v>
      </c>
      <c r="F92" s="203">
        <v>18.422000000000001</v>
      </c>
      <c r="G92" s="31"/>
      <c r="H92" s="32"/>
    </row>
    <row r="93" spans="1:8" s="2" customFormat="1" ht="16.899999999999999" customHeight="1">
      <c r="A93" s="31"/>
      <c r="B93" s="32"/>
      <c r="C93" s="202" t="s">
        <v>754</v>
      </c>
      <c r="D93" s="202" t="s">
        <v>755</v>
      </c>
      <c r="E93" s="16" t="s">
        <v>179</v>
      </c>
      <c r="F93" s="203">
        <v>18.422000000000001</v>
      </c>
      <c r="G93" s="31"/>
      <c r="H93" s="32"/>
    </row>
    <row r="94" spans="1:8" s="2" customFormat="1" ht="16.899999999999999" customHeight="1">
      <c r="A94" s="31"/>
      <c r="B94" s="32"/>
      <c r="C94" s="198" t="s">
        <v>106</v>
      </c>
      <c r="D94" s="199" t="s">
        <v>107</v>
      </c>
      <c r="E94" s="200" t="s">
        <v>1</v>
      </c>
      <c r="F94" s="201">
        <v>9.8279999999999994</v>
      </c>
      <c r="G94" s="31"/>
      <c r="H94" s="32"/>
    </row>
    <row r="95" spans="1:8" s="2" customFormat="1" ht="16.899999999999999" customHeight="1">
      <c r="A95" s="31"/>
      <c r="B95" s="32"/>
      <c r="C95" s="202" t="s">
        <v>1</v>
      </c>
      <c r="D95" s="202" t="s">
        <v>213</v>
      </c>
      <c r="E95" s="16" t="s">
        <v>1</v>
      </c>
      <c r="F95" s="203">
        <v>3.7050000000000001</v>
      </c>
      <c r="G95" s="31"/>
      <c r="H95" s="32"/>
    </row>
    <row r="96" spans="1:8" s="2" customFormat="1" ht="16.899999999999999" customHeight="1">
      <c r="A96" s="31"/>
      <c r="B96" s="32"/>
      <c r="C96" s="202" t="s">
        <v>1</v>
      </c>
      <c r="D96" s="202" t="s">
        <v>214</v>
      </c>
      <c r="E96" s="16" t="s">
        <v>1</v>
      </c>
      <c r="F96" s="203">
        <v>1.716</v>
      </c>
      <c r="G96" s="31"/>
      <c r="H96" s="32"/>
    </row>
    <row r="97" spans="1:8" s="2" customFormat="1" ht="16.899999999999999" customHeight="1">
      <c r="A97" s="31"/>
      <c r="B97" s="32"/>
      <c r="C97" s="202" t="s">
        <v>1</v>
      </c>
      <c r="D97" s="202" t="s">
        <v>215</v>
      </c>
      <c r="E97" s="16" t="s">
        <v>1</v>
      </c>
      <c r="F97" s="203">
        <v>4.407</v>
      </c>
      <c r="G97" s="31"/>
      <c r="H97" s="32"/>
    </row>
    <row r="98" spans="1:8" s="2" customFormat="1" ht="16.899999999999999" customHeight="1">
      <c r="A98" s="31"/>
      <c r="B98" s="32"/>
      <c r="C98" s="202" t="s">
        <v>106</v>
      </c>
      <c r="D98" s="202" t="s">
        <v>184</v>
      </c>
      <c r="E98" s="16" t="s">
        <v>1</v>
      </c>
      <c r="F98" s="203">
        <v>9.8279999999999994</v>
      </c>
      <c r="G98" s="31"/>
      <c r="H98" s="32"/>
    </row>
    <row r="99" spans="1:8" s="2" customFormat="1" ht="16.899999999999999" customHeight="1">
      <c r="A99" s="31"/>
      <c r="B99" s="32"/>
      <c r="C99" s="204" t="s">
        <v>1062</v>
      </c>
      <c r="D99" s="31"/>
      <c r="E99" s="31"/>
      <c r="F99" s="31"/>
      <c r="G99" s="31"/>
      <c r="H99" s="32"/>
    </row>
    <row r="100" spans="1:8" s="2" customFormat="1" ht="22.5">
      <c r="A100" s="31"/>
      <c r="B100" s="32"/>
      <c r="C100" s="202" t="s">
        <v>624</v>
      </c>
      <c r="D100" s="202" t="s">
        <v>625</v>
      </c>
      <c r="E100" s="16" t="s">
        <v>179</v>
      </c>
      <c r="F100" s="203">
        <v>9.8279999999999994</v>
      </c>
      <c r="G100" s="31"/>
      <c r="H100" s="32"/>
    </row>
    <row r="101" spans="1:8" s="2" customFormat="1" ht="16.899999999999999" customHeight="1">
      <c r="A101" s="31"/>
      <c r="B101" s="32"/>
      <c r="C101" s="202" t="s">
        <v>614</v>
      </c>
      <c r="D101" s="202" t="s">
        <v>615</v>
      </c>
      <c r="E101" s="16" t="s">
        <v>179</v>
      </c>
      <c r="F101" s="203">
        <v>9.8279999999999994</v>
      </c>
      <c r="G101" s="31"/>
      <c r="H101" s="32"/>
    </row>
    <row r="102" spans="1:8" s="2" customFormat="1" ht="16.899999999999999" customHeight="1">
      <c r="A102" s="31"/>
      <c r="B102" s="32"/>
      <c r="C102" s="202" t="s">
        <v>628</v>
      </c>
      <c r="D102" s="202" t="s">
        <v>629</v>
      </c>
      <c r="E102" s="16" t="s">
        <v>179</v>
      </c>
      <c r="F102" s="203">
        <v>12.584</v>
      </c>
      <c r="G102" s="31"/>
      <c r="H102" s="32"/>
    </row>
    <row r="103" spans="1:8" s="2" customFormat="1" ht="16.899999999999999" customHeight="1">
      <c r="A103" s="31"/>
      <c r="B103" s="32"/>
      <c r="C103" s="198" t="s">
        <v>109</v>
      </c>
      <c r="D103" s="199" t="s">
        <v>110</v>
      </c>
      <c r="E103" s="200" t="s">
        <v>1</v>
      </c>
      <c r="F103" s="201">
        <v>16.12</v>
      </c>
      <c r="G103" s="31"/>
      <c r="H103" s="32"/>
    </row>
    <row r="104" spans="1:8" s="2" customFormat="1" ht="16.899999999999999" customHeight="1">
      <c r="A104" s="31"/>
      <c r="B104" s="32"/>
      <c r="C104" s="202" t="s">
        <v>1</v>
      </c>
      <c r="D104" s="202" t="s">
        <v>621</v>
      </c>
      <c r="E104" s="16" t="s">
        <v>1</v>
      </c>
      <c r="F104" s="203">
        <v>7.7</v>
      </c>
      <c r="G104" s="31"/>
      <c r="H104" s="32"/>
    </row>
    <row r="105" spans="1:8" s="2" customFormat="1" ht="16.899999999999999" customHeight="1">
      <c r="A105" s="31"/>
      <c r="B105" s="32"/>
      <c r="C105" s="202" t="s">
        <v>1</v>
      </c>
      <c r="D105" s="202" t="s">
        <v>622</v>
      </c>
      <c r="E105" s="16" t="s">
        <v>1</v>
      </c>
      <c r="F105" s="203">
        <v>8.42</v>
      </c>
      <c r="G105" s="31"/>
      <c r="H105" s="32"/>
    </row>
    <row r="106" spans="1:8" s="2" customFormat="1" ht="16.899999999999999" customHeight="1">
      <c r="A106" s="31"/>
      <c r="B106" s="32"/>
      <c r="C106" s="202" t="s">
        <v>109</v>
      </c>
      <c r="D106" s="202" t="s">
        <v>184</v>
      </c>
      <c r="E106" s="16" t="s">
        <v>1</v>
      </c>
      <c r="F106" s="203">
        <v>16.12</v>
      </c>
      <c r="G106" s="31"/>
      <c r="H106" s="32"/>
    </row>
    <row r="107" spans="1:8" s="2" customFormat="1" ht="16.899999999999999" customHeight="1">
      <c r="A107" s="31"/>
      <c r="B107" s="32"/>
      <c r="C107" s="204" t="s">
        <v>1062</v>
      </c>
      <c r="D107" s="31"/>
      <c r="E107" s="31"/>
      <c r="F107" s="31"/>
      <c r="G107" s="31"/>
      <c r="H107" s="32"/>
    </row>
    <row r="108" spans="1:8" s="2" customFormat="1" ht="16.899999999999999" customHeight="1">
      <c r="A108" s="31"/>
      <c r="B108" s="32"/>
      <c r="C108" s="202" t="s">
        <v>618</v>
      </c>
      <c r="D108" s="202" t="s">
        <v>619</v>
      </c>
      <c r="E108" s="16" t="s">
        <v>344</v>
      </c>
      <c r="F108" s="203">
        <v>16.12</v>
      </c>
      <c r="G108" s="31"/>
      <c r="H108" s="32"/>
    </row>
    <row r="109" spans="1:8" s="2" customFormat="1" ht="16.899999999999999" customHeight="1">
      <c r="A109" s="31"/>
      <c r="B109" s="32"/>
      <c r="C109" s="202" t="s">
        <v>628</v>
      </c>
      <c r="D109" s="202" t="s">
        <v>629</v>
      </c>
      <c r="E109" s="16" t="s">
        <v>179</v>
      </c>
      <c r="F109" s="203">
        <v>12.584</v>
      </c>
      <c r="G109" s="31"/>
      <c r="H109" s="32"/>
    </row>
    <row r="110" spans="1:8" s="2" customFormat="1" ht="16.899999999999999" customHeight="1">
      <c r="A110" s="31"/>
      <c r="B110" s="32"/>
      <c r="C110" s="198" t="s">
        <v>112</v>
      </c>
      <c r="D110" s="199" t="s">
        <v>113</v>
      </c>
      <c r="E110" s="200" t="s">
        <v>1</v>
      </c>
      <c r="F110" s="201">
        <v>12.09</v>
      </c>
      <c r="G110" s="31"/>
      <c r="H110" s="32"/>
    </row>
    <row r="111" spans="1:8" s="2" customFormat="1" ht="16.899999999999999" customHeight="1">
      <c r="A111" s="31"/>
      <c r="B111" s="32"/>
      <c r="C111" s="202" t="s">
        <v>1</v>
      </c>
      <c r="D111" s="202" t="s">
        <v>713</v>
      </c>
      <c r="E111" s="16" t="s">
        <v>1</v>
      </c>
      <c r="F111" s="203">
        <v>8.49</v>
      </c>
      <c r="G111" s="31"/>
      <c r="H111" s="32"/>
    </row>
    <row r="112" spans="1:8" s="2" customFormat="1" ht="16.899999999999999" customHeight="1">
      <c r="A112" s="31"/>
      <c r="B112" s="32"/>
      <c r="C112" s="202" t="s">
        <v>1</v>
      </c>
      <c r="D112" s="202" t="s">
        <v>714</v>
      </c>
      <c r="E112" s="16" t="s">
        <v>1</v>
      </c>
      <c r="F112" s="203">
        <v>3.6</v>
      </c>
      <c r="G112" s="31"/>
      <c r="H112" s="32"/>
    </row>
    <row r="113" spans="1:8" s="2" customFormat="1" ht="16.899999999999999" customHeight="1">
      <c r="A113" s="31"/>
      <c r="B113" s="32"/>
      <c r="C113" s="202" t="s">
        <v>112</v>
      </c>
      <c r="D113" s="202" t="s">
        <v>184</v>
      </c>
      <c r="E113" s="16" t="s">
        <v>1</v>
      </c>
      <c r="F113" s="203">
        <v>12.09</v>
      </c>
      <c r="G113" s="31"/>
      <c r="H113" s="32"/>
    </row>
    <row r="114" spans="1:8" s="2" customFormat="1" ht="16.899999999999999" customHeight="1">
      <c r="A114" s="31"/>
      <c r="B114" s="32"/>
      <c r="C114" s="204" t="s">
        <v>1062</v>
      </c>
      <c r="D114" s="31"/>
      <c r="E114" s="31"/>
      <c r="F114" s="31"/>
      <c r="G114" s="31"/>
      <c r="H114" s="32"/>
    </row>
    <row r="115" spans="1:8" s="2" customFormat="1" ht="16.899999999999999" customHeight="1">
      <c r="A115" s="31"/>
      <c r="B115" s="32"/>
      <c r="C115" s="202" t="s">
        <v>710</v>
      </c>
      <c r="D115" s="202" t="s">
        <v>711</v>
      </c>
      <c r="E115" s="16" t="s">
        <v>179</v>
      </c>
      <c r="F115" s="203">
        <v>12.09</v>
      </c>
      <c r="G115" s="31"/>
      <c r="H115" s="32"/>
    </row>
    <row r="116" spans="1:8" s="2" customFormat="1" ht="16.899999999999999" customHeight="1">
      <c r="A116" s="31"/>
      <c r="B116" s="32"/>
      <c r="C116" s="202" t="s">
        <v>706</v>
      </c>
      <c r="D116" s="202" t="s">
        <v>707</v>
      </c>
      <c r="E116" s="16" t="s">
        <v>179</v>
      </c>
      <c r="F116" s="203">
        <v>12.09</v>
      </c>
      <c r="G116" s="31"/>
      <c r="H116" s="32"/>
    </row>
    <row r="117" spans="1:8" s="2" customFormat="1" ht="16.899999999999999" customHeight="1">
      <c r="A117" s="31"/>
      <c r="B117" s="32"/>
      <c r="C117" s="202" t="s">
        <v>716</v>
      </c>
      <c r="D117" s="202" t="s">
        <v>717</v>
      </c>
      <c r="E117" s="16" t="s">
        <v>179</v>
      </c>
      <c r="F117" s="203">
        <v>13.298999999999999</v>
      </c>
      <c r="G117" s="31"/>
      <c r="H117" s="32"/>
    </row>
    <row r="118" spans="1:8" s="2" customFormat="1" ht="7.35" customHeight="1">
      <c r="A118" s="31"/>
      <c r="B118" s="46"/>
      <c r="C118" s="47"/>
      <c r="D118" s="47"/>
      <c r="E118" s="47"/>
      <c r="F118" s="47"/>
      <c r="G118" s="47"/>
      <c r="H118" s="32"/>
    </row>
    <row r="119" spans="1:8" s="2" customFormat="1">
      <c r="A119" s="31"/>
      <c r="B119" s="31"/>
      <c r="C119" s="31"/>
      <c r="D119" s="31"/>
      <c r="E119" s="31"/>
      <c r="F119" s="31"/>
      <c r="G119" s="31"/>
      <c r="H119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1 - Stavební část </vt:lpstr>
      <vt:lpstr>2 - Zdravotní technika</vt:lpstr>
      <vt:lpstr>3 - Ústřední vytápění</vt:lpstr>
      <vt:lpstr>4 - Větrání</vt:lpstr>
      <vt:lpstr>5 - Elektroinstalace</vt:lpstr>
      <vt:lpstr>6 - Vedlejší náklady</vt:lpstr>
      <vt:lpstr>Seznam figur</vt:lpstr>
      <vt:lpstr>'1 - Stavební část '!Názvy_tisku</vt:lpstr>
      <vt:lpstr>'2 - Zdravotní technika'!Názvy_tisku</vt:lpstr>
      <vt:lpstr>'3 - Ústřední vytápění'!Názvy_tisku</vt:lpstr>
      <vt:lpstr>'4 - Větrání'!Názvy_tisku</vt:lpstr>
      <vt:lpstr>'5 - Elektroinstalace'!Názvy_tisku</vt:lpstr>
      <vt:lpstr>'6 - Vedlejší náklady'!Názvy_tisku</vt:lpstr>
      <vt:lpstr>'Rekapitulace stavby'!Názvy_tisku</vt:lpstr>
      <vt:lpstr>'Seznam figur'!Názvy_tisku</vt:lpstr>
      <vt:lpstr>'1 - Stavební část '!Oblast_tisku</vt:lpstr>
      <vt:lpstr>'2 - Zdravotní technika'!Oblast_tisku</vt:lpstr>
      <vt:lpstr>'3 - Ústřední vytápění'!Oblast_tisku</vt:lpstr>
      <vt:lpstr>'4 - Větrání'!Oblast_tisku</vt:lpstr>
      <vt:lpstr>'5 - Elektroinstalace'!Oblast_tisku</vt:lpstr>
      <vt:lpstr>'6 - Vedlejší náklady'!Oblast_tisku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Ota</cp:lastModifiedBy>
  <dcterms:created xsi:type="dcterms:W3CDTF">2020-08-30T14:37:17Z</dcterms:created>
  <dcterms:modified xsi:type="dcterms:W3CDTF">2020-08-31T06:43:07Z</dcterms:modified>
</cp:coreProperties>
</file>